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229\Ashxatanqain\Ջանջուղազյան և Զարգարյան\Հրապարակման\11.21\"/>
    </mc:Choice>
  </mc:AlternateContent>
  <bookViews>
    <workbookView xWindow="0" yWindow="0" windowWidth="28800" windowHeight="12030" firstSheet="1" activeTab="1"/>
  </bookViews>
  <sheets>
    <sheet name="Sheet1" sheetId="1" state="hidden" r:id="rId1"/>
    <sheet name="Պարտավորություններ" sheetId="2" r:id="rId2"/>
    <sheet name="բյուջետային երաշխիք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L73" i="2" l="1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9" i="2"/>
  <c r="L90" i="2"/>
  <c r="L91" i="2"/>
  <c r="L92" i="2"/>
  <c r="L93" i="2"/>
  <c r="L94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5" i="2"/>
  <c r="M42" i="2"/>
  <c r="K106" i="2" l="1"/>
  <c r="J106" i="2"/>
  <c r="G106" i="2"/>
  <c r="H106" i="2"/>
  <c r="H70" i="2"/>
  <c r="J48" i="2"/>
  <c r="K48" i="2"/>
  <c r="J49" i="2"/>
  <c r="K49" i="2"/>
  <c r="J50" i="2"/>
  <c r="K50" i="2"/>
  <c r="K47" i="2"/>
  <c r="J47" i="2"/>
  <c r="H48" i="2"/>
  <c r="H49" i="2"/>
  <c r="H50" i="2"/>
  <c r="H47" i="2"/>
  <c r="G48" i="2"/>
  <c r="G49" i="2"/>
  <c r="G50" i="2"/>
  <c r="G47" i="2"/>
  <c r="M41" i="2" l="1"/>
  <c r="L139" i="2" l="1"/>
  <c r="M139" i="2" s="1"/>
  <c r="M138" i="2"/>
  <c r="M136" i="2"/>
  <c r="M135" i="2"/>
  <c r="L134" i="2"/>
  <c r="K134" i="2"/>
  <c r="J134" i="2"/>
  <c r="H134" i="2"/>
  <c r="G134" i="2"/>
  <c r="L133" i="2"/>
  <c r="K133" i="2"/>
  <c r="J133" i="2"/>
  <c r="H133" i="2"/>
  <c r="G133" i="2"/>
  <c r="L131" i="2"/>
  <c r="K131" i="2"/>
  <c r="J131" i="2"/>
  <c r="H131" i="2"/>
  <c r="G131" i="2"/>
  <c r="L130" i="2"/>
  <c r="M130" i="2" s="1"/>
  <c r="L129" i="2"/>
  <c r="M129" i="2" s="1"/>
  <c r="L128" i="2"/>
  <c r="M128" i="2" s="1"/>
  <c r="L127" i="2"/>
  <c r="M127" i="2" s="1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1" i="2"/>
  <c r="M111" i="2" s="1"/>
  <c r="L110" i="2"/>
  <c r="M110" i="2" s="1"/>
  <c r="L109" i="2"/>
  <c r="M109" i="2" s="1"/>
  <c r="L108" i="2"/>
  <c r="K108" i="2"/>
  <c r="J108" i="2"/>
  <c r="H108" i="2"/>
  <c r="G108" i="2"/>
  <c r="L107" i="2"/>
  <c r="K107" i="2"/>
  <c r="J107" i="2"/>
  <c r="H107" i="2"/>
  <c r="G107" i="2"/>
  <c r="L105" i="2"/>
  <c r="K105" i="2"/>
  <c r="J105" i="2"/>
  <c r="H105" i="2"/>
  <c r="G105" i="2"/>
  <c r="L104" i="2"/>
  <c r="M104" i="2" s="1"/>
  <c r="L103" i="2"/>
  <c r="M103" i="2" s="1"/>
  <c r="L102" i="2"/>
  <c r="M102" i="2" s="1"/>
  <c r="L101" i="2"/>
  <c r="M101" i="2" s="1"/>
  <c r="L99" i="2"/>
  <c r="L98" i="2"/>
  <c r="K98" i="2"/>
  <c r="J98" i="2"/>
  <c r="H98" i="2"/>
  <c r="G98" i="2"/>
  <c r="H97" i="2"/>
  <c r="G97" i="2"/>
  <c r="G96" i="2"/>
  <c r="H95" i="2"/>
  <c r="G95" i="2"/>
  <c r="M94" i="2"/>
  <c r="K97" i="2"/>
  <c r="M93" i="2"/>
  <c r="M91" i="2"/>
  <c r="M90" i="2"/>
  <c r="M89" i="2"/>
  <c r="M88" i="2"/>
  <c r="M87" i="2"/>
  <c r="M86" i="2"/>
  <c r="M85" i="2"/>
  <c r="M84" i="2"/>
  <c r="M83" i="2"/>
  <c r="M82" i="2"/>
  <c r="H96" i="2"/>
  <c r="M80" i="2"/>
  <c r="M79" i="2"/>
  <c r="M78" i="2"/>
  <c r="M74" i="2"/>
  <c r="M73" i="2"/>
  <c r="K95" i="2"/>
  <c r="J95" i="2"/>
  <c r="J97" i="2"/>
  <c r="L70" i="2"/>
  <c r="K70" i="2"/>
  <c r="J70" i="2"/>
  <c r="G70" i="2"/>
  <c r="H69" i="2"/>
  <c r="G69" i="2"/>
  <c r="H68" i="2"/>
  <c r="G68" i="2"/>
  <c r="H67" i="2"/>
  <c r="G67" i="2"/>
  <c r="L66" i="2"/>
  <c r="M66" i="2" s="1"/>
  <c r="K68" i="2"/>
  <c r="L65" i="2"/>
  <c r="M65" i="2" s="1"/>
  <c r="L64" i="2"/>
  <c r="M64" i="2" s="1"/>
  <c r="K69" i="2"/>
  <c r="L63" i="2"/>
  <c r="K67" i="2"/>
  <c r="J67" i="2"/>
  <c r="L61" i="2"/>
  <c r="M61" i="2" s="1"/>
  <c r="J68" i="2"/>
  <c r="L59" i="2"/>
  <c r="K59" i="2"/>
  <c r="J59" i="2"/>
  <c r="H59" i="2"/>
  <c r="G59" i="2"/>
  <c r="L58" i="2"/>
  <c r="K58" i="2"/>
  <c r="J58" i="2"/>
  <c r="H58" i="2"/>
  <c r="G58" i="2"/>
  <c r="K57" i="2"/>
  <c r="H57" i="2"/>
  <c r="G57" i="2"/>
  <c r="G56" i="2"/>
  <c r="L55" i="2"/>
  <c r="L57" i="2" s="1"/>
  <c r="L54" i="2"/>
  <c r="M54" i="2" s="1"/>
  <c r="L53" i="2"/>
  <c r="M53" i="2" s="1"/>
  <c r="H56" i="2"/>
  <c r="M92" i="2"/>
  <c r="M77" i="2"/>
  <c r="M46" i="2"/>
  <c r="M45" i="2"/>
  <c r="M44" i="2"/>
  <c r="M43" i="2"/>
  <c r="M40" i="2"/>
  <c r="M39" i="2"/>
  <c r="M37" i="2"/>
  <c r="M36" i="2"/>
  <c r="M35" i="2"/>
  <c r="M34" i="2"/>
  <c r="M33" i="2"/>
  <c r="M32" i="2"/>
  <c r="M31" i="2"/>
  <c r="M30" i="2"/>
  <c r="M28" i="2"/>
  <c r="M27" i="2"/>
  <c r="M26" i="2"/>
  <c r="M25" i="2"/>
  <c r="M24" i="2"/>
  <c r="M23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M99" i="2" l="1"/>
  <c r="L47" i="2"/>
  <c r="M15" i="2"/>
  <c r="M55" i="2"/>
  <c r="J57" i="2"/>
  <c r="M81" i="2"/>
  <c r="J56" i="2"/>
  <c r="J135" i="2" s="1"/>
  <c r="K137" i="2"/>
  <c r="G138" i="2"/>
  <c r="K56" i="2"/>
  <c r="K135" i="2" s="1"/>
  <c r="L96" i="2"/>
  <c r="M22" i="2"/>
  <c r="G137" i="2"/>
  <c r="G135" i="2"/>
  <c r="K138" i="2"/>
  <c r="L69" i="2"/>
  <c r="M63" i="2"/>
  <c r="G136" i="2"/>
  <c r="H138" i="2"/>
  <c r="L52" i="2"/>
  <c r="M52" i="2" s="1"/>
  <c r="J69" i="2"/>
  <c r="J137" i="2" s="1"/>
  <c r="K96" i="2"/>
  <c r="M76" i="2"/>
  <c r="H137" i="2"/>
  <c r="M38" i="2"/>
  <c r="M5" i="2"/>
  <c r="J138" i="2"/>
  <c r="L62" i="2"/>
  <c r="L112" i="2"/>
  <c r="M112" i="2" s="1"/>
  <c r="H135" i="2"/>
  <c r="J96" i="2"/>
  <c r="L100" i="2"/>
  <c r="M100" i="2" s="1"/>
  <c r="L50" i="2"/>
  <c r="L71" i="2"/>
  <c r="L51" i="2"/>
  <c r="L60" i="2"/>
  <c r="F2" i="1"/>
  <c r="F3" i="1"/>
  <c r="L106" i="2" l="1"/>
  <c r="M107" i="2"/>
  <c r="L48" i="2"/>
  <c r="L49" i="2"/>
  <c r="H136" i="2"/>
  <c r="L132" i="2"/>
  <c r="M133" i="2"/>
  <c r="K136" i="2"/>
  <c r="J136" i="2"/>
  <c r="L56" i="2"/>
  <c r="M51" i="2"/>
  <c r="M58" i="2" s="1"/>
  <c r="L138" i="2"/>
  <c r="M29" i="2"/>
  <c r="M49" i="2" s="1"/>
  <c r="L67" i="2"/>
  <c r="M62" i="2"/>
  <c r="L95" i="2"/>
  <c r="M72" i="2"/>
  <c r="L68" i="2"/>
  <c r="M60" i="2"/>
  <c r="L97" i="2"/>
  <c r="M71" i="2"/>
  <c r="L135" i="2" l="1"/>
  <c r="M69" i="2"/>
  <c r="L137" i="2"/>
  <c r="L136" i="2"/>
  <c r="M97" i="2"/>
  <c r="M137" i="2" l="1"/>
</calcChain>
</file>

<file path=xl/sharedStrings.xml><?xml version="1.0" encoding="utf-8"?>
<sst xmlns="http://schemas.openxmlformats.org/spreadsheetml/2006/main" count="660" uniqueCount="322">
  <si>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</si>
  <si>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</si>
  <si>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</si>
  <si>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</si>
  <si>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</si>
  <si>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</si>
  <si>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</si>
  <si>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</si>
  <si>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</si>
  <si>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</si>
  <si>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</si>
  <si>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</si>
  <si>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</si>
  <si>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</si>
  <si>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</si>
  <si>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</si>
  <si>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</si>
  <si>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</si>
  <si>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</si>
  <si>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</si>
  <si>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</si>
  <si>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</si>
  <si>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</si>
  <si>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</si>
  <si>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Պարտավորության մարման ժամկետը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</si>
  <si>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</si>
  <si>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</si>
  <si>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</si>
  <si>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</si>
  <si>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</si>
  <si>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</si>
  <si>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</si>
  <si>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</si>
  <si>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</si>
  <si>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</si>
  <si>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</si>
  <si>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</si>
  <si>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</si>
  <si>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</si>
  <si>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</si>
  <si>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</si>
  <si>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</si>
  <si>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</si>
  <si>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</si>
  <si>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</si>
  <si>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</si>
  <si>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</si>
  <si>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</si>
  <si>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</si>
  <si>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</si>
  <si>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</si>
  <si>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</si>
  <si>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</si>
  <si>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</si>
  <si>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</si>
  <si>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</si>
  <si>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</si>
  <si>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</si>
  <si>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</si>
  <si>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</si>
  <si>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</si>
  <si>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</si>
  <si>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</si>
  <si>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</si>
  <si>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</si>
  <si>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</si>
  <si>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</si>
  <si>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</si>
  <si>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</si>
  <si>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</si>
  <si>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</si>
  <si>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</si>
  <si>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</si>
  <si>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</si>
  <si>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</si>
  <si>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</si>
  <si>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</si>
  <si>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</si>
  <si>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</si>
  <si>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</si>
  <si>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</si>
  <si>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</si>
  <si>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</si>
  <si>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</si>
  <si>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</si>
  <si>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</si>
  <si>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</si>
  <si>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</si>
  <si>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</si>
  <si>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</si>
  <si>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</si>
  <si>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</si>
  <si>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</si>
  <si>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</si>
  <si>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</si>
  <si>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</si>
  <si>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</si>
  <si>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</si>
  <si>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</si>
  <si>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</si>
  <si>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</si>
  <si>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</si>
  <si>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</si>
  <si>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</si>
  <si>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</si>
  <si>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</si>
  <si>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</si>
  <si>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</si>
  <si>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</si>
  <si>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</si>
  <si>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</si>
  <si>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</si>
  <si>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</si>
  <si>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</si>
  <si>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</si>
  <si>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</si>
  <si>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</si>
  <si>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</si>
  <si>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</si>
  <si>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</si>
  <si>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</si>
  <si>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</si>
  <si>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</si>
  <si>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</si>
  <si>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</si>
  <si>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</si>
  <si>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</si>
  <si>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</si>
  <si>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</si>
  <si>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</si>
  <si>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</si>
  <si>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</si>
  <si>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</si>
  <si>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</si>
  <si>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</si>
  <si>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</si>
  <si>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</si>
  <si>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</si>
  <si>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</si>
  <si>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</si>
  <si>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</si>
  <si>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</si>
  <si>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</si>
  <si>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</si>
  <si>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</si>
  <si>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</si>
  <si>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</si>
  <si>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</si>
  <si>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</si>
  <si>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</si>
  <si>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</si>
  <si>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</si>
  <si>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</si>
  <si>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</si>
  <si>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</si>
  <si>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</si>
  <si>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</si>
  <si>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</si>
  <si>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</si>
  <si>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</si>
  <si>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</si>
  <si>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</si>
  <si>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</si>
  <si>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</si>
  <si>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</si>
  <si>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</si>
  <si>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</si>
  <si>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</si>
  <si>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</si>
  <si>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</si>
  <si>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</si>
  <si>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</si>
  <si>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</si>
  <si>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</si>
  <si>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</si>
  <si>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16.04.2020թ.  16.10.2030թ.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</si>
  <si>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</si>
  <si>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</si>
  <si>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</si>
  <si>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</si>
  <si>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>01.07.2019թ.-01.07.2026թ.թ.</t>
  </si>
  <si>
    <t xml:space="preserve">Լիբոր+4 </t>
  </si>
  <si>
    <t>Աջափնյակ Հալաբյան փողոց թիվ 38/7 հասցեում գտնվող հողատարածքը (1.34999 հա -0.9225 հա), ապագայում կառուցվելիք անշարժ գույքը  և «ԱյԲիԷյ մոլեկուլյար» կազմակերպությունից ձեռք բերվելիք «Ցիկլոն 18/18» ցիկլոտրոնը:</t>
  </si>
  <si>
    <t>10.06.2019թ.-10.06.2027թ.</t>
  </si>
  <si>
    <t>10.06.2019թ.-02.02.2029թ.թ.</t>
  </si>
  <si>
    <t>10.06.2019թ.-10.06.2025թ.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</si>
  <si>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</si>
  <si>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</si>
  <si>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</si>
  <si>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</si>
  <si>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</si>
  <si>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</si>
  <si>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</si>
  <si>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</si>
  <si>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</si>
  <si>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</si>
  <si>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</si>
  <si>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</si>
  <si>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</si>
  <si>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</si>
  <si>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</si>
  <si>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</si>
  <si>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Նազելի Գյուլազյանի և Համլետ Դիլբարյանի</t>
  </si>
  <si>
    <t xml:space="preserve">Հաշտության համաձայնագիր
</t>
  </si>
  <si>
    <t>2021թ.</t>
  </si>
  <si>
    <t>ՀՀ Լոռու մարզ, ք. Սպիտակ Ալ. Մանուկյան փ. 19 հասցեում գտնվող 437,4 քառ. մ մակերոսով առևտրի կենտրոնի շենքը, 0.075 հա հողամասը և 437,4 քառ. մ մակերեսով խանութ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</si>
  <si>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</si>
  <si>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</si>
  <si>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</si>
  <si>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</si>
  <si>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</si>
  <si>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</si>
  <si>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</si>
  <si>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</si>
  <si>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</si>
  <si>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</si>
  <si>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</si>
  <si>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</si>
  <si>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</si>
  <si>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</si>
  <si>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</si>
  <si>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</si>
  <si>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</si>
  <si>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</si>
  <si>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</si>
  <si>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</si>
  <si>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</si>
  <si>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</si>
  <si>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</si>
  <si>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</si>
  <si>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</si>
  <si>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</si>
  <si>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</si>
  <si>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</si>
  <si>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</si>
  <si>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</si>
  <si>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</si>
  <si>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</si>
  <si>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</si>
  <si>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</si>
  <si>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</si>
  <si>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</si>
  <si>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</si>
  <si>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</si>
  <si>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</si>
  <si>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</si>
  <si>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</si>
  <si>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«Գագիկ Երանոսյան» ԱՁ</t>
  </si>
  <si>
    <t>Մայր գումար՝                   15.07.2022 -15.07.2025                              Տոկոսագումար՝                 15.10.2020 -15.07.2025</t>
  </si>
  <si>
    <t>Բեռնատար մեքենա՝ RENO RVI 1994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</si>
  <si>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</si>
  <si>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</si>
  <si>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</si>
  <si>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</si>
  <si>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</si>
  <si>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</si>
  <si>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</si>
  <si>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</si>
  <si>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</si>
  <si>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</si>
  <si>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</si>
  <si>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</si>
  <si>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</si>
  <si>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</si>
  <si>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</si>
  <si>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</si>
  <si>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</si>
  <si>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</si>
  <si>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</si>
  <si>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</si>
  <si>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</si>
  <si>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</si>
  <si>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</si>
  <si>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</si>
  <si>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</si>
  <si>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</si>
  <si>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</si>
  <si>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</si>
  <si>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</si>
  <si>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</si>
  <si>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</si>
  <si>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</si>
  <si>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</si>
  <si>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</si>
  <si>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</si>
  <si>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</si>
  <si>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</si>
  <si>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</si>
  <si>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</si>
  <si>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</si>
  <si>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համաֆինանսավորում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</si>
  <si>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</si>
  <si>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</si>
  <si>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</si>
  <si>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</si>
  <si>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</si>
  <si>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</si>
  <si>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</si>
  <si>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</si>
  <si>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</si>
  <si>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տրման ամսաթիվը</t>
  </si>
  <si>
    <t>Երաշխիքի մարման ամսաթիվը</t>
  </si>
  <si>
    <t>Երաշխիքի գումարը /դրամ/</t>
  </si>
  <si>
    <t>«Սպայկա» ՍՊԸ</t>
  </si>
  <si>
    <t>«ԱՐՄՍՎԻՍԲԱՆԿ» ՓԲԸ</t>
  </si>
  <si>
    <t>11.10.2021թ.</t>
  </si>
  <si>
    <t>11.10.2022թ.</t>
  </si>
  <si>
    <t>«Պռոշյանի կոնյակի գործարան» ՍՊԸ</t>
  </si>
  <si>
    <t>«ՀԱՅԷԿՈՆՈՄԲԱՆԿ» ԲԲԸ</t>
  </si>
  <si>
    <t>15.10.2021թ.</t>
  </si>
  <si>
    <t>15.10.2023թ.</t>
  </si>
  <si>
    <t xml:space="preserve"> «Վիլ Ֆուդ» ՍՊԸ</t>
  </si>
  <si>
    <t>25.10.2021թ.</t>
  </si>
  <si>
    <t>22.10.2022թ.</t>
  </si>
  <si>
    <t>«Արտաշատ-Վինկոն» ՓԲԸ</t>
  </si>
  <si>
    <t>Ընդամենը</t>
  </si>
  <si>
    <t xml:space="preserve">Միջազգային կազմակերպությունների և օտարերկրյա պետությունների, ՀՀ պետական բյուջեի միջոցների հաշվին տրամադրված ենթավարկերի, վարկերի և բյուջեի նկատմամբ այլ պարտավորությունների վերաբերյալ՝ 30.11.2021թ. դրությամբ </t>
  </si>
  <si>
    <t>22.10.2023թ.</t>
  </si>
  <si>
    <t>«Երասխի գինու գործարան»  ՍՊԸ</t>
  </si>
  <si>
    <t>01.11.2021թ.</t>
  </si>
  <si>
    <t>01.11.2023թ.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</si>
  <si>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30.11.21թ.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</si>
</sst>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2" fillId="2" borderId="0" xfId="1" applyFont="1" applyFill="1" applyAlignment="1" applyProtection="1">
      <alignment horizontal="centerContinuous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0" fontId="2" fillId="2" borderId="0" xfId="6" applyNumberFormat="1" applyFont="1" applyFill="1" applyAlignment="1" applyProtection="1">
      <alignment horizontal="centerContinuous"/>
      <protection locked="0"/>
    </xf>
    <xf numFmtId="165" fontId="2" fillId="2" borderId="0" xfId="4" applyNumberFormat="1" applyFont="1" applyFill="1" applyAlignment="1" applyProtection="1">
      <alignment horizontal="centerContinuous"/>
      <protection locked="0"/>
    </xf>
    <xf numFmtId="0" fontId="8" fillId="2" borderId="25" xfId="1" applyFont="1" applyFill="1" applyBorder="1" applyAlignment="1" applyProtection="1">
      <alignment horizontal="center" vertical="center" wrapText="1"/>
      <protection locked="0"/>
    </xf>
    <xf numFmtId="0" fontId="8" fillId="2" borderId="26" xfId="1" applyFont="1" applyFill="1" applyBorder="1" applyAlignment="1" applyProtection="1">
      <alignment horizontal="center" vertical="center" wrapText="1"/>
      <protection locked="0"/>
    </xf>
    <xf numFmtId="10" fontId="8" fillId="2" borderId="26" xfId="6" applyNumberFormat="1" applyFont="1" applyFill="1" applyBorder="1" applyAlignment="1" applyProtection="1">
      <alignment horizontal="center" vertical="center" wrapText="1"/>
      <protection locked="0"/>
    </xf>
    <xf numFmtId="165" fontId="8" fillId="2" borderId="26" xfId="4" applyNumberFormat="1" applyFont="1" applyFill="1" applyBorder="1" applyAlignment="1" applyProtection="1">
      <alignment horizontal="center" vertical="center" wrapText="1"/>
      <protection locked="0"/>
    </xf>
    <xf numFmtId="0" fontId="8" fillId="2" borderId="24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1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10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9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Protection="1">
      <protection locked="0"/>
    </xf>
    <xf numFmtId="165" fontId="2" fillId="2" borderId="2" xfId="4" applyNumberFormat="1" applyFont="1" applyFill="1" applyBorder="1" applyAlignment="1" applyProtection="1">
      <alignment vertical="center" wrapText="1"/>
      <protection locked="0"/>
    </xf>
    <xf numFmtId="165" fontId="2" fillId="2" borderId="3" xfId="4" applyNumberFormat="1" applyFont="1" applyFill="1" applyBorder="1" applyAlignment="1" applyProtection="1">
      <alignment vertical="center" wrapText="1"/>
      <protection locked="0"/>
    </xf>
    <xf numFmtId="167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Font="1" applyFill="1" applyBorder="1" applyAlignment="1" applyProtection="1">
      <alignment horizontal="center" vertical="center" wrapText="1"/>
      <protection locked="0"/>
    </xf>
    <xf numFmtId="165" fontId="2" fillId="2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165" fontId="2" fillId="2" borderId="18" xfId="4" applyNumberFormat="1" applyFont="1" applyFill="1" applyBorder="1" applyAlignment="1" applyProtection="1">
      <alignment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vertical="center"/>
      <protection locked="0"/>
    </xf>
    <xf numFmtId="165" fontId="8" fillId="2" borderId="17" xfId="4" applyNumberFormat="1" applyFont="1" applyFill="1" applyBorder="1" applyAlignment="1" applyProtection="1">
      <alignment vertical="center"/>
      <protection locked="0"/>
    </xf>
    <xf numFmtId="165" fontId="8" fillId="2" borderId="22" xfId="4" applyNumberFormat="1" applyFont="1" applyFill="1" applyBorder="1" applyAlignment="1" applyProtection="1">
      <alignment vertical="center"/>
      <protection locked="0"/>
    </xf>
    <xf numFmtId="165" fontId="8" fillId="2" borderId="28" xfId="4" applyNumberFormat="1" applyFont="1" applyFill="1" applyBorder="1" applyAlignment="1" applyProtection="1">
      <alignment vertical="center"/>
      <protection locked="0"/>
    </xf>
    <xf numFmtId="2" fontId="8" fillId="2" borderId="2" xfId="1" applyNumberFormat="1" applyFont="1" applyFill="1" applyBorder="1" applyAlignment="1" applyProtection="1">
      <alignment vertical="center"/>
      <protection locked="0"/>
    </xf>
    <xf numFmtId="165" fontId="8" fillId="2" borderId="2" xfId="4" applyNumberFormat="1" applyFont="1" applyFill="1" applyBorder="1" applyAlignment="1" applyProtection="1">
      <alignment vertical="center"/>
      <protection locked="0"/>
    </xf>
    <xf numFmtId="165" fontId="8" fillId="2" borderId="8" xfId="4" applyNumberFormat="1" applyFont="1" applyFill="1" applyBorder="1" applyAlignment="1" applyProtection="1">
      <alignment vertical="center"/>
      <protection locked="0"/>
    </xf>
    <xf numFmtId="2" fontId="8" fillId="2" borderId="13" xfId="1" applyNumberFormat="1" applyFont="1" applyFill="1" applyBorder="1" applyAlignment="1" applyProtection="1">
      <alignment vertical="center"/>
      <protection locked="0"/>
    </xf>
    <xf numFmtId="165" fontId="8" fillId="2" borderId="13" xfId="4" applyNumberFormat="1" applyFont="1" applyFill="1" applyBorder="1" applyAlignment="1" applyProtection="1">
      <alignment vertical="center"/>
      <protection locked="0"/>
    </xf>
    <xf numFmtId="165" fontId="8" fillId="2" borderId="10" xfId="4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8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2" applyNumberFormat="1" applyFont="1" applyFill="1" applyBorder="1" applyAlignment="1" applyProtection="1">
      <alignment horizontal="left" vertical="center" wrapText="1"/>
      <protection locked="0"/>
    </xf>
    <xf numFmtId="9" fontId="2" fillId="2" borderId="2" xfId="8" applyFont="1" applyFill="1" applyBorder="1" applyAlignment="1" applyProtection="1">
      <alignment horizontal="center" vertical="center" wrapText="1"/>
      <protection locked="0"/>
    </xf>
    <xf numFmtId="1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165" fontId="11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10" fontId="11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left" vertical="center" wrapText="1"/>
      <protection locked="0"/>
    </xf>
    <xf numFmtId="167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8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167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1" applyFont="1" applyFill="1" applyBorder="1" applyAlignment="1" applyProtection="1">
      <alignment horizontal="center" vertical="center" wrapText="1"/>
      <protection locked="0"/>
    </xf>
    <xf numFmtId="1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Protection="1">
      <protection locked="0"/>
    </xf>
    <xf numFmtId="167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3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165" fontId="8" fillId="2" borderId="3" xfId="4" applyNumberFormat="1" applyFont="1" applyFill="1" applyBorder="1" applyAlignment="1" applyProtection="1">
      <alignment vertical="center"/>
      <protection locked="0"/>
    </xf>
    <xf numFmtId="0" fontId="2" fillId="2" borderId="34" xfId="1" applyFont="1" applyFill="1" applyBorder="1" applyAlignment="1" applyProtection="1">
      <alignment horizontal="center" vertical="center" wrapText="1"/>
      <protection locked="0"/>
    </xf>
    <xf numFmtId="2" fontId="8" fillId="2" borderId="3" xfId="1" applyNumberFormat="1" applyFont="1" applyFill="1" applyBorder="1" applyAlignment="1" applyProtection="1">
      <alignment vertical="center"/>
      <protection locked="0"/>
    </xf>
    <xf numFmtId="165" fontId="8" fillId="2" borderId="12" xfId="4" applyNumberFormat="1" applyFont="1" applyFill="1" applyBorder="1" applyAlignment="1" applyProtection="1">
      <alignment vertical="center"/>
      <protection locked="0"/>
    </xf>
    <xf numFmtId="2" fontId="8" fillId="2" borderId="1" xfId="1" applyNumberFormat="1" applyFont="1" applyFill="1" applyBorder="1" applyAlignment="1" applyProtection="1">
      <alignment vertical="center"/>
      <protection locked="0"/>
    </xf>
    <xf numFmtId="165" fontId="8" fillId="2" borderId="1" xfId="4" applyNumberFormat="1" applyFont="1" applyFill="1" applyBorder="1" applyAlignment="1" applyProtection="1">
      <alignment vertical="center"/>
      <protection locked="0"/>
    </xf>
    <xf numFmtId="165" fontId="8" fillId="2" borderId="18" xfId="4" applyNumberFormat="1" applyFont="1" applyFill="1" applyBorder="1" applyAlignment="1" applyProtection="1">
      <alignment vertical="center"/>
      <protection locked="0"/>
    </xf>
    <xf numFmtId="165" fontId="8" fillId="2" borderId="27" xfId="4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/>
      <protection locked="0"/>
    </xf>
    <xf numFmtId="165" fontId="2" fillId="2" borderId="26" xfId="4" applyNumberFormat="1" applyFont="1" applyFill="1" applyBorder="1" applyAlignment="1" applyProtection="1">
      <alignment horizontal="center" vertical="center" wrapText="1"/>
      <protection locked="0"/>
    </xf>
    <xf numFmtId="168" fontId="2" fillId="2" borderId="26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36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2" applyNumberFormat="1" applyFont="1" applyFill="1" applyBorder="1" applyAlignment="1" applyProtection="1">
      <alignment horizontal="left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0" xfId="2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1" fontId="13" fillId="2" borderId="0" xfId="1" applyNumberFormat="1" applyFont="1" applyFill="1" applyAlignment="1" applyProtection="1">
      <alignment horizontal="center"/>
      <protection locked="0"/>
    </xf>
    <xf numFmtId="0" fontId="13" fillId="2" borderId="0" xfId="1" applyFont="1" applyFill="1" applyProtection="1">
      <protection locked="0"/>
    </xf>
    <xf numFmtId="43" fontId="2" fillId="2" borderId="0" xfId="2" applyFont="1" applyFill="1" applyProtection="1">
      <protection locked="0"/>
    </xf>
    <xf numFmtId="0" fontId="5" fillId="2" borderId="0" xfId="0" applyFont="1" applyFill="1"/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1" fontId="2" fillId="2" borderId="2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5" fontId="5" fillId="2" borderId="0" xfId="0" applyNumberFormat="1" applyFont="1" applyFill="1"/>
    <xf numFmtId="0" fontId="14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15" fillId="0" borderId="2" xfId="2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8" xfId="6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 applyAlignment="1" applyProtection="1">
      <alignment horizontal="center" vertical="center" wrapText="1"/>
      <protection locked="0"/>
    </xf>
    <xf numFmtId="2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2" xfId="1" applyNumberFormat="1" applyFont="1" applyFill="1" applyBorder="1" applyAlignment="1" applyProtection="1">
      <alignment horizontal="center" vertical="center"/>
      <protection locked="0"/>
    </xf>
    <xf numFmtId="2" fontId="8" fillId="2" borderId="2" xfId="1" applyNumberFormat="1" applyFont="1" applyFill="1" applyBorder="1" applyAlignment="1" applyProtection="1">
      <alignment horizontal="center" vertical="center"/>
      <protection locked="0"/>
    </xf>
    <xf numFmtId="2" fontId="8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1" applyFont="1" applyFill="1" applyBorder="1" applyAlignment="1" applyProtection="1">
      <alignment horizontal="center" vertical="center" wrapText="1"/>
      <protection locked="0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7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3" xfId="1" applyFont="1" applyFill="1" applyBorder="1" applyAlignment="1" applyProtection="1">
      <alignment horizontal="center" vertical="center" wrapText="1"/>
      <protection locked="0"/>
    </xf>
    <xf numFmtId="1" fontId="10" fillId="2" borderId="2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4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27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2" xfId="1" applyNumberFormat="1" applyFont="1" applyFill="1" applyBorder="1" applyAlignment="1" applyProtection="1">
      <alignment horizontal="center" vertical="center"/>
      <protection locked="0"/>
    </xf>
    <xf numFmtId="2" fontId="8" fillId="2" borderId="3" xfId="1" applyNumberFormat="1" applyFont="1" applyFill="1" applyBorder="1" applyAlignment="1" applyProtection="1">
      <alignment horizontal="center" vertical="center"/>
      <protection locked="0"/>
    </xf>
    <xf numFmtId="2" fontId="8" fillId="2" borderId="15" xfId="1" applyNumberFormat="1" applyFont="1" applyFill="1" applyBorder="1" applyAlignment="1" applyProtection="1">
      <alignment horizontal="center" vertical="center"/>
      <protection locked="0"/>
    </xf>
    <xf numFmtId="2" fontId="8" fillId="2" borderId="31" xfId="1" applyNumberFormat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1" fontId="10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23" xfId="1" applyNumberFormat="1" applyFont="1" applyFill="1" applyBorder="1" applyAlignment="1" applyProtection="1">
      <alignment horizontal="center" vertical="center"/>
      <protection locked="0"/>
    </xf>
    <xf numFmtId="2" fontId="8" fillId="2" borderId="35" xfId="1" applyNumberFormat="1" applyFont="1" applyFill="1" applyBorder="1" applyAlignment="1" applyProtection="1">
      <alignment horizontal="center" vertical="center"/>
      <protection locked="0"/>
    </xf>
    <xf numFmtId="2" fontId="8" fillId="2" borderId="19" xfId="1" applyNumberFormat="1" applyFont="1" applyFill="1" applyBorder="1" applyAlignment="1" applyProtection="1">
      <alignment horizontal="center" vertical="center"/>
      <protection locked="0"/>
    </xf>
    <xf numFmtId="2" fontId="8" fillId="2" borderId="20" xfId="1" applyNumberFormat="1" applyFont="1" applyFill="1" applyBorder="1" applyAlignment="1" applyProtection="1">
      <alignment horizontal="center" vertical="center"/>
      <protection locked="0"/>
    </xf>
    <xf numFmtId="2" fontId="8" fillId="2" borderId="16" xfId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2" borderId="32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</cellXfs>
  <cellStyles count="10">
    <cellStyle name="Comma" xfId="5" builtinId="3"/>
    <cellStyle name="Comma 2 2 2" xfId="2"/>
    <cellStyle name="Comma 4 2" xfId="3"/>
    <cellStyle name="Comma 7 2 2" xfId="4"/>
    <cellStyle name="Normal" xfId="0" builtinId="0"/>
    <cellStyle name="Normal 14 2" xfId="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50" t="s">
        <v>16</v>
      </c>
      <c r="B1" s="150"/>
      <c r="C1" s="150"/>
      <c r="D1" s="150"/>
      <c r="E1" s="150"/>
      <c r="F1" s="150"/>
      <c r="G1" s="150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48" t="s">
        <v>0</v>
      </c>
      <c r="B5" s="148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49"/>
      <c r="B6" s="149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42" sqref="L142"/>
    </sheetView>
  </sheetViews>
  <sheetFormatPr defaultRowHeight="16.5" x14ac:dyDescent="0.3"/>
  <cols>
    <col min="1" max="1" width="4.7109375" style="103" customWidth="1"/>
    <col min="2" max="2" width="30.42578125" style="103" customWidth="1"/>
    <col min="3" max="3" width="29.42578125" style="103" customWidth="1"/>
    <col min="4" max="4" width="24.7109375" style="103" customWidth="1"/>
    <col min="5" max="5" width="21.7109375" style="103" customWidth="1"/>
    <col min="6" max="6" width="18.42578125" style="103" customWidth="1"/>
    <col min="7" max="7" width="20.28515625" style="103" bestFit="1" customWidth="1"/>
    <col min="8" max="8" width="20.5703125" style="103" bestFit="1" customWidth="1"/>
    <col min="9" max="9" width="20" style="103" customWidth="1"/>
    <col min="10" max="10" width="17.7109375" style="103" customWidth="1"/>
    <col min="11" max="11" width="18.28515625" style="103" bestFit="1" customWidth="1"/>
    <col min="12" max="12" width="19.7109375" style="103" bestFit="1" customWidth="1"/>
    <col min="13" max="13" width="16.85546875" style="103" customWidth="1"/>
    <col min="14" max="14" width="45" style="103" customWidth="1"/>
    <col min="15" max="15" width="9.140625" style="103"/>
    <col min="16" max="16" width="15.28515625" style="103" customWidth="1"/>
    <col min="17" max="16384" width="9.140625" style="103"/>
  </cols>
  <sheetData>
    <row r="1" spans="1:16" ht="25.5" customHeight="1" x14ac:dyDescent="0.4">
      <c r="A1" s="151" t="s">
        <v>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6" ht="45.75" customHeight="1" x14ac:dyDescent="0.4">
      <c r="A2" s="152" t="s">
        <v>316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6" ht="30" customHeight="1" thickBot="1" x14ac:dyDescent="0.35">
      <c r="A3" s="12"/>
      <c r="B3" s="13"/>
      <c r="C3" s="12"/>
      <c r="D3" s="12"/>
      <c r="E3" s="12"/>
      <c r="F3" s="12"/>
      <c r="G3" s="12"/>
      <c r="H3" s="12"/>
      <c r="I3" s="14"/>
      <c r="J3" s="12"/>
      <c r="K3" s="12"/>
      <c r="L3" s="12"/>
      <c r="M3" s="15"/>
      <c r="N3" s="12"/>
    </row>
    <row r="4" spans="1:16" ht="114.75" thickBot="1" x14ac:dyDescent="0.35">
      <c r="A4" s="16" t="s">
        <v>20</v>
      </c>
      <c r="B4" s="17" t="s">
        <v>21</v>
      </c>
      <c r="C4" s="17" t="s">
        <v>22</v>
      </c>
      <c r="D4" s="17" t="s">
        <v>23</v>
      </c>
      <c r="E4" s="17" t="s">
        <v>24</v>
      </c>
      <c r="F4" s="17" t="s">
        <v>25</v>
      </c>
      <c r="G4" s="17" t="s">
        <v>26</v>
      </c>
      <c r="H4" s="17" t="s">
        <v>27</v>
      </c>
      <c r="I4" s="18" t="s">
        <v>28</v>
      </c>
      <c r="J4" s="17" t="s">
        <v>29</v>
      </c>
      <c r="K4" s="17" t="s">
        <v>30</v>
      </c>
      <c r="L4" s="17" t="s">
        <v>31</v>
      </c>
      <c r="M4" s="19" t="s">
        <v>32</v>
      </c>
      <c r="N4" s="20" t="s">
        <v>33</v>
      </c>
    </row>
    <row r="5" spans="1:16" ht="37.5" customHeight="1" x14ac:dyDescent="0.3">
      <c r="A5" s="153">
        <v>1</v>
      </c>
      <c r="B5" s="155" t="s">
        <v>34</v>
      </c>
      <c r="C5" s="144" t="s">
        <v>35</v>
      </c>
      <c r="D5" s="156" t="s">
        <v>36</v>
      </c>
      <c r="E5" s="118" t="s">
        <v>37</v>
      </c>
      <c r="F5" s="21" t="s">
        <v>38</v>
      </c>
      <c r="G5" s="122">
        <v>7300000</v>
      </c>
      <c r="H5" s="7">
        <v>7299999.9999999991</v>
      </c>
      <c r="I5" s="22" t="s">
        <v>39</v>
      </c>
      <c r="J5" s="7">
        <v>595000</v>
      </c>
      <c r="K5" s="7">
        <v>533233.16</v>
      </c>
      <c r="L5" s="122">
        <f>H5-J5</f>
        <v>6704999.9999999991</v>
      </c>
      <c r="M5" s="122">
        <f t="shared" ref="M5:M22" si="0">IF(F5=$B$142,L5,IF(F5=$B$144,L5*$C$144/$C$142,IF(F5=$B$143,L5*$C$143/$C$142,IF(F5=$B$141,L5/$C$142))))</f>
        <v>7567240.9747663923</v>
      </c>
      <c r="N5" s="115" t="s">
        <v>40</v>
      </c>
      <c r="P5" s="140"/>
    </row>
    <row r="6" spans="1:16" ht="67.5" x14ac:dyDescent="0.3">
      <c r="A6" s="154"/>
      <c r="B6" s="149"/>
      <c r="C6" s="145" t="s">
        <v>41</v>
      </c>
      <c r="D6" s="157"/>
      <c r="E6" s="124" t="s">
        <v>42</v>
      </c>
      <c r="F6" s="23" t="s">
        <v>38</v>
      </c>
      <c r="G6" s="7">
        <v>7300000</v>
      </c>
      <c r="H6" s="7">
        <v>7299999.9999999981</v>
      </c>
      <c r="I6" s="132" t="s">
        <v>43</v>
      </c>
      <c r="J6" s="7">
        <v>5474999.9000000004</v>
      </c>
      <c r="K6" s="7">
        <v>1148728.76</v>
      </c>
      <c r="L6" s="138">
        <f t="shared" ref="L6:L46" si="1">H6-J6</f>
        <v>1825000.0999999978</v>
      </c>
      <c r="M6" s="7">
        <f t="shared" si="0"/>
        <v>2059689.117922856</v>
      </c>
      <c r="N6" s="24" t="s">
        <v>44</v>
      </c>
    </row>
    <row r="7" spans="1:16" ht="58.5" customHeight="1" x14ac:dyDescent="0.3">
      <c r="A7" s="125">
        <v>2</v>
      </c>
      <c r="B7" s="126" t="s">
        <v>34</v>
      </c>
      <c r="C7" s="126" t="s">
        <v>45</v>
      </c>
      <c r="D7" s="124" t="s">
        <v>36</v>
      </c>
      <c r="E7" s="124" t="s">
        <v>46</v>
      </c>
      <c r="F7" s="23" t="s">
        <v>38</v>
      </c>
      <c r="G7" s="7">
        <v>14060526.73</v>
      </c>
      <c r="H7" s="7">
        <v>14060526.73</v>
      </c>
      <c r="I7" s="25">
        <v>7.4999999999999997E-3</v>
      </c>
      <c r="J7" s="7">
        <v>5858552.7397955237</v>
      </c>
      <c r="K7" s="7">
        <v>1294472.6993439633</v>
      </c>
      <c r="L7" s="138">
        <f t="shared" si="1"/>
        <v>8201973.9902044768</v>
      </c>
      <c r="M7" s="7">
        <f t="shared" si="0"/>
        <v>9256720.9027059712</v>
      </c>
      <c r="N7" s="24" t="s">
        <v>40</v>
      </c>
    </row>
    <row r="8" spans="1:16" ht="71.25" customHeight="1" x14ac:dyDescent="0.3">
      <c r="A8" s="125">
        <v>3</v>
      </c>
      <c r="B8" s="126" t="s">
        <v>34</v>
      </c>
      <c r="C8" s="126" t="s">
        <v>47</v>
      </c>
      <c r="D8" s="124" t="s">
        <v>36</v>
      </c>
      <c r="E8" s="124" t="s">
        <v>48</v>
      </c>
      <c r="F8" s="23" t="s">
        <v>38</v>
      </c>
      <c r="G8" s="7">
        <v>75000000</v>
      </c>
      <c r="H8" s="7"/>
      <c r="I8" s="25" t="s">
        <v>49</v>
      </c>
      <c r="J8" s="26"/>
      <c r="K8" s="7">
        <v>1932812.5</v>
      </c>
      <c r="L8" s="138">
        <f t="shared" si="1"/>
        <v>0</v>
      </c>
      <c r="M8" s="7">
        <f t="shared" si="0"/>
        <v>0</v>
      </c>
      <c r="N8" s="24" t="s">
        <v>44</v>
      </c>
    </row>
    <row r="9" spans="1:16" ht="40.5" x14ac:dyDescent="0.3">
      <c r="A9" s="158">
        <v>4</v>
      </c>
      <c r="B9" s="148" t="s">
        <v>34</v>
      </c>
      <c r="C9" s="148" t="s">
        <v>47</v>
      </c>
      <c r="D9" s="124" t="s">
        <v>36</v>
      </c>
      <c r="E9" s="159" t="s">
        <v>50</v>
      </c>
      <c r="F9" s="23" t="s">
        <v>38</v>
      </c>
      <c r="G9" s="7">
        <v>10200000</v>
      </c>
      <c r="H9" s="7">
        <v>1134881.69</v>
      </c>
      <c r="I9" s="160" t="s">
        <v>39</v>
      </c>
      <c r="J9" s="7">
        <v>0</v>
      </c>
      <c r="K9" s="7">
        <v>185187.77</v>
      </c>
      <c r="L9" s="138">
        <f t="shared" si="1"/>
        <v>1134881.69</v>
      </c>
      <c r="M9" s="7">
        <f t="shared" si="0"/>
        <v>1280823.7473646731</v>
      </c>
      <c r="N9" s="162" t="s">
        <v>44</v>
      </c>
    </row>
    <row r="10" spans="1:16" ht="33.75" customHeight="1" x14ac:dyDescent="0.3">
      <c r="A10" s="153"/>
      <c r="B10" s="149"/>
      <c r="C10" s="149"/>
      <c r="D10" s="124" t="s">
        <v>290</v>
      </c>
      <c r="E10" s="156"/>
      <c r="F10" s="23" t="s">
        <v>3</v>
      </c>
      <c r="G10" s="7"/>
      <c r="H10" s="7">
        <v>244081445</v>
      </c>
      <c r="I10" s="161"/>
      <c r="J10" s="7"/>
      <c r="K10" s="7">
        <v>7960042.25</v>
      </c>
      <c r="L10" s="138">
        <f t="shared" si="1"/>
        <v>244081445</v>
      </c>
      <c r="M10" s="7">
        <f t="shared" si="0"/>
        <v>502369.91108549788</v>
      </c>
      <c r="N10" s="163"/>
    </row>
    <row r="11" spans="1:16" ht="51.75" customHeight="1" x14ac:dyDescent="0.3">
      <c r="A11" s="158">
        <v>5</v>
      </c>
      <c r="B11" s="148" t="s">
        <v>34</v>
      </c>
      <c r="C11" s="148" t="s">
        <v>51</v>
      </c>
      <c r="D11" s="124" t="s">
        <v>137</v>
      </c>
      <c r="E11" s="159" t="s">
        <v>52</v>
      </c>
      <c r="F11" s="23" t="s">
        <v>38</v>
      </c>
      <c r="G11" s="7">
        <v>10000000</v>
      </c>
      <c r="H11" s="7"/>
      <c r="I11" s="160" t="s">
        <v>53</v>
      </c>
      <c r="J11" s="7"/>
      <c r="K11" s="7">
        <v>50000</v>
      </c>
      <c r="L11" s="138">
        <f t="shared" si="1"/>
        <v>0</v>
      </c>
      <c r="M11" s="7">
        <f t="shared" si="0"/>
        <v>0</v>
      </c>
      <c r="N11" s="162" t="s">
        <v>54</v>
      </c>
    </row>
    <row r="12" spans="1:16" ht="42" customHeight="1" x14ac:dyDescent="0.3">
      <c r="A12" s="153"/>
      <c r="B12" s="149"/>
      <c r="C12" s="149"/>
      <c r="D12" s="124" t="s">
        <v>290</v>
      </c>
      <c r="E12" s="156"/>
      <c r="F12" s="124" t="s">
        <v>3</v>
      </c>
      <c r="G12" s="7"/>
      <c r="H12" s="7"/>
      <c r="I12" s="161"/>
      <c r="J12" s="7"/>
      <c r="K12" s="7"/>
      <c r="L12" s="138">
        <f t="shared" si="1"/>
        <v>0</v>
      </c>
      <c r="M12" s="7">
        <f t="shared" si="0"/>
        <v>0</v>
      </c>
      <c r="N12" s="163"/>
    </row>
    <row r="13" spans="1:16" ht="42" customHeight="1" x14ac:dyDescent="0.3">
      <c r="A13" s="158">
        <v>6</v>
      </c>
      <c r="B13" s="148" t="s">
        <v>34</v>
      </c>
      <c r="C13" s="148" t="s">
        <v>55</v>
      </c>
      <c r="D13" s="124" t="s">
        <v>36</v>
      </c>
      <c r="E13" s="159" t="s">
        <v>56</v>
      </c>
      <c r="F13" s="23" t="s">
        <v>38</v>
      </c>
      <c r="G13" s="7">
        <v>83000000</v>
      </c>
      <c r="H13" s="7"/>
      <c r="I13" s="160">
        <v>1.7999999999999999E-2</v>
      </c>
      <c r="J13" s="7"/>
      <c r="K13" s="7">
        <v>1930326.4000379362</v>
      </c>
      <c r="L13" s="138">
        <f t="shared" si="1"/>
        <v>0</v>
      </c>
      <c r="M13" s="7">
        <f t="shared" si="0"/>
        <v>0</v>
      </c>
      <c r="N13" s="162" t="s">
        <v>44</v>
      </c>
    </row>
    <row r="14" spans="1:16" ht="25.5" customHeight="1" x14ac:dyDescent="0.3">
      <c r="A14" s="153"/>
      <c r="B14" s="149"/>
      <c r="C14" s="149"/>
      <c r="D14" s="124" t="s">
        <v>290</v>
      </c>
      <c r="E14" s="156"/>
      <c r="F14" s="124" t="s">
        <v>3</v>
      </c>
      <c r="G14" s="7"/>
      <c r="H14" s="7"/>
      <c r="I14" s="161"/>
      <c r="J14" s="7"/>
      <c r="K14" s="7"/>
      <c r="L14" s="138">
        <f t="shared" si="1"/>
        <v>0</v>
      </c>
      <c r="M14" s="7">
        <f t="shared" si="0"/>
        <v>0</v>
      </c>
      <c r="N14" s="163"/>
    </row>
    <row r="15" spans="1:16" ht="24.75" customHeight="1" x14ac:dyDescent="0.3">
      <c r="A15" s="154">
        <v>7</v>
      </c>
      <c r="B15" s="148" t="s">
        <v>34</v>
      </c>
      <c r="C15" s="148" t="s">
        <v>57</v>
      </c>
      <c r="D15" s="157" t="s">
        <v>58</v>
      </c>
      <c r="E15" s="157" t="s">
        <v>59</v>
      </c>
      <c r="F15" s="23" t="s">
        <v>60</v>
      </c>
      <c r="G15" s="7">
        <v>34065585.200000003</v>
      </c>
      <c r="H15" s="7">
        <v>34065585.200000003</v>
      </c>
      <c r="I15" s="164" t="s">
        <v>61</v>
      </c>
      <c r="J15" s="7">
        <v>1135519.4999894779</v>
      </c>
      <c r="K15" s="7">
        <v>5897823.6499448279</v>
      </c>
      <c r="L15" s="138">
        <f t="shared" si="1"/>
        <v>32930065.700010523</v>
      </c>
      <c r="M15" s="7">
        <f t="shared" si="0"/>
        <v>32930065.700010523</v>
      </c>
      <c r="N15" s="162" t="s">
        <v>62</v>
      </c>
    </row>
    <row r="16" spans="1:16" ht="30" customHeight="1" x14ac:dyDescent="0.3">
      <c r="A16" s="154"/>
      <c r="B16" s="149"/>
      <c r="C16" s="149"/>
      <c r="D16" s="157"/>
      <c r="E16" s="157"/>
      <c r="F16" s="124" t="s">
        <v>3</v>
      </c>
      <c r="G16" s="7"/>
      <c r="H16" s="7">
        <v>3680136115.8000002</v>
      </c>
      <c r="I16" s="164"/>
      <c r="J16" s="7">
        <v>143067645.5</v>
      </c>
      <c r="K16" s="7">
        <v>633120440.33999991</v>
      </c>
      <c r="L16" s="138">
        <f t="shared" si="1"/>
        <v>3537068470.3000002</v>
      </c>
      <c r="M16" s="7">
        <f t="shared" si="0"/>
        <v>7280015.7870580005</v>
      </c>
      <c r="N16" s="163"/>
    </row>
    <row r="17" spans="1:14" ht="39" customHeight="1" x14ac:dyDescent="0.3">
      <c r="A17" s="158">
        <v>8</v>
      </c>
      <c r="B17" s="148" t="s">
        <v>34</v>
      </c>
      <c r="C17" s="148" t="s">
        <v>63</v>
      </c>
      <c r="D17" s="159" t="s">
        <v>58</v>
      </c>
      <c r="E17" s="165" t="s">
        <v>64</v>
      </c>
      <c r="F17" s="23" t="s">
        <v>60</v>
      </c>
      <c r="G17" s="27">
        <v>36000000</v>
      </c>
      <c r="H17" s="7">
        <v>23139609.149999999</v>
      </c>
      <c r="I17" s="25" t="s">
        <v>61</v>
      </c>
      <c r="J17" s="7">
        <v>0</v>
      </c>
      <c r="K17" s="7">
        <v>2077046.2911437689</v>
      </c>
      <c r="L17" s="138">
        <f t="shared" si="1"/>
        <v>23139609.149999999</v>
      </c>
      <c r="M17" s="7">
        <f t="shared" si="0"/>
        <v>23139609.149999999</v>
      </c>
      <c r="N17" s="162" t="s">
        <v>62</v>
      </c>
    </row>
    <row r="18" spans="1:14" x14ac:dyDescent="0.3">
      <c r="A18" s="153"/>
      <c r="B18" s="149"/>
      <c r="C18" s="149"/>
      <c r="D18" s="156"/>
      <c r="E18" s="166"/>
      <c r="F18" s="124" t="s">
        <v>3</v>
      </c>
      <c r="G18" s="27"/>
      <c r="H18" s="7">
        <v>951655397.5</v>
      </c>
      <c r="I18" s="25"/>
      <c r="J18" s="7">
        <v>563212.19999999995</v>
      </c>
      <c r="K18" s="7">
        <v>80884416.399999991</v>
      </c>
      <c r="L18" s="138">
        <f t="shared" si="1"/>
        <v>951092185.29999995</v>
      </c>
      <c r="M18" s="7">
        <f t="shared" si="0"/>
        <v>1957543.706623307</v>
      </c>
      <c r="N18" s="163"/>
    </row>
    <row r="19" spans="1:14" x14ac:dyDescent="0.3">
      <c r="A19" s="158">
        <v>9</v>
      </c>
      <c r="B19" s="168" t="s">
        <v>34</v>
      </c>
      <c r="C19" s="148" t="s">
        <v>65</v>
      </c>
      <c r="D19" s="159" t="s">
        <v>58</v>
      </c>
      <c r="E19" s="165" t="s">
        <v>66</v>
      </c>
      <c r="F19" s="23" t="s">
        <v>60</v>
      </c>
      <c r="G19" s="27">
        <v>23194486</v>
      </c>
      <c r="H19" s="7">
        <v>7835401.8200000003</v>
      </c>
      <c r="I19" s="160" t="s">
        <v>61</v>
      </c>
      <c r="J19" s="7">
        <v>0</v>
      </c>
      <c r="K19" s="7">
        <v>1018335.7297958646</v>
      </c>
      <c r="L19" s="138">
        <f t="shared" si="1"/>
        <v>7835401.8200000003</v>
      </c>
      <c r="M19" s="7">
        <f t="shared" si="0"/>
        <v>7835401.8200000003</v>
      </c>
      <c r="N19" s="162" t="s">
        <v>62</v>
      </c>
    </row>
    <row r="20" spans="1:14" x14ac:dyDescent="0.3">
      <c r="A20" s="153"/>
      <c r="B20" s="169"/>
      <c r="C20" s="170"/>
      <c r="D20" s="171"/>
      <c r="E20" s="166"/>
      <c r="F20" s="124" t="s">
        <v>3</v>
      </c>
      <c r="G20" s="27"/>
      <c r="H20" s="7">
        <v>1026771209.2</v>
      </c>
      <c r="I20" s="167"/>
      <c r="J20" s="7">
        <v>91463799.799999997</v>
      </c>
      <c r="K20" s="7">
        <v>87872589.399999991</v>
      </c>
      <c r="L20" s="138">
        <f t="shared" si="1"/>
        <v>935307409.4000001</v>
      </c>
      <c r="M20" s="7">
        <f t="shared" si="0"/>
        <v>1925055.3850903553</v>
      </c>
      <c r="N20" s="163"/>
    </row>
    <row r="21" spans="1:14" x14ac:dyDescent="0.3">
      <c r="A21" s="158">
        <v>10</v>
      </c>
      <c r="B21" s="168" t="s">
        <v>67</v>
      </c>
      <c r="C21" s="170"/>
      <c r="D21" s="171"/>
      <c r="E21" s="165" t="s">
        <v>66</v>
      </c>
      <c r="F21" s="23" t="s">
        <v>60</v>
      </c>
      <c r="G21" s="7">
        <v>16662616.85</v>
      </c>
      <c r="H21" s="7">
        <v>16662616.85</v>
      </c>
      <c r="I21" s="167"/>
      <c r="J21" s="7"/>
      <c r="K21" s="7">
        <v>1779342.9999795458</v>
      </c>
      <c r="L21" s="138">
        <f t="shared" si="1"/>
        <v>16662616.85</v>
      </c>
      <c r="M21" s="7">
        <f t="shared" si="0"/>
        <v>16662616.85</v>
      </c>
      <c r="N21" s="162" t="s">
        <v>62</v>
      </c>
    </row>
    <row r="22" spans="1:14" x14ac:dyDescent="0.3">
      <c r="A22" s="153"/>
      <c r="B22" s="169"/>
      <c r="C22" s="149"/>
      <c r="D22" s="156"/>
      <c r="E22" s="166"/>
      <c r="F22" s="23" t="s">
        <v>3</v>
      </c>
      <c r="G22" s="28"/>
      <c r="H22" s="7">
        <v>2004733554.2</v>
      </c>
      <c r="I22" s="161"/>
      <c r="J22" s="7"/>
      <c r="K22" s="7">
        <v>188644068.99000001</v>
      </c>
      <c r="L22" s="138">
        <f t="shared" si="1"/>
        <v>2004733554.2</v>
      </c>
      <c r="M22" s="7">
        <f t="shared" si="0"/>
        <v>4126154.7651586877</v>
      </c>
      <c r="N22" s="163"/>
    </row>
    <row r="23" spans="1:14" x14ac:dyDescent="0.3">
      <c r="A23" s="158">
        <v>11</v>
      </c>
      <c r="B23" s="168" t="s">
        <v>34</v>
      </c>
      <c r="C23" s="148" t="s">
        <v>68</v>
      </c>
      <c r="D23" s="159" t="s">
        <v>69</v>
      </c>
      <c r="E23" s="159" t="s">
        <v>70</v>
      </c>
      <c r="F23" s="23" t="s">
        <v>71</v>
      </c>
      <c r="G23" s="29">
        <v>13988153</v>
      </c>
      <c r="H23" s="7">
        <v>8375536.2411363386</v>
      </c>
      <c r="I23" s="160">
        <v>3.1399999999999997E-2</v>
      </c>
      <c r="J23" s="7">
        <v>1016818.3001573931</v>
      </c>
      <c r="K23" s="7">
        <v>995678.96069364843</v>
      </c>
      <c r="L23" s="138">
        <f t="shared" si="1"/>
        <v>7358717.9409789452</v>
      </c>
      <c r="M23" s="7">
        <f t="shared" ref="M23:M46" si="2">IF(F23=$B$142,L23,IF(F23=$B$144,L23*$C$144/$C$142,IF(F23=$B$143,L23*$C$143/$C$142,IF(F23=$B$145,L23*$C$145/$C$142,IF(F23=$B$141,L23/$C$142)))))</f>
        <v>10257313.090908041</v>
      </c>
      <c r="N23" s="162" t="s">
        <v>62</v>
      </c>
    </row>
    <row r="24" spans="1:14" x14ac:dyDescent="0.3">
      <c r="A24" s="153"/>
      <c r="B24" s="169"/>
      <c r="C24" s="170"/>
      <c r="D24" s="171"/>
      <c r="E24" s="156"/>
      <c r="F24" s="124" t="s">
        <v>3</v>
      </c>
      <c r="G24" s="30"/>
      <c r="H24" s="7">
        <v>1194787815</v>
      </c>
      <c r="I24" s="161"/>
      <c r="J24" s="7">
        <v>149386051.59999999</v>
      </c>
      <c r="K24" s="7">
        <v>145098336.20000002</v>
      </c>
      <c r="L24" s="138">
        <f t="shared" si="1"/>
        <v>1045401763.4</v>
      </c>
      <c r="M24" s="7">
        <f t="shared" si="2"/>
        <v>2151652.2525007203</v>
      </c>
      <c r="N24" s="163"/>
    </row>
    <row r="25" spans="1:14" x14ac:dyDescent="0.3">
      <c r="A25" s="158">
        <v>12</v>
      </c>
      <c r="B25" s="168" t="s">
        <v>72</v>
      </c>
      <c r="C25" s="170"/>
      <c r="D25" s="171"/>
      <c r="E25" s="159" t="s">
        <v>70</v>
      </c>
      <c r="F25" s="23" t="s">
        <v>71</v>
      </c>
      <c r="G25" s="29">
        <v>10098535</v>
      </c>
      <c r="H25" s="7">
        <v>9139155.3010134697</v>
      </c>
      <c r="I25" s="160">
        <v>3.1399999999999997E-2</v>
      </c>
      <c r="J25" s="7">
        <v>1011246.7007955305</v>
      </c>
      <c r="K25" s="7">
        <v>579885.60827493295</v>
      </c>
      <c r="L25" s="138">
        <f t="shared" si="1"/>
        <v>8127908.6002179394</v>
      </c>
      <c r="M25" s="7">
        <f t="shared" si="2"/>
        <v>11329487.548700443</v>
      </c>
      <c r="N25" s="162" t="s">
        <v>62</v>
      </c>
    </row>
    <row r="26" spans="1:14" x14ac:dyDescent="0.3">
      <c r="A26" s="153"/>
      <c r="B26" s="169"/>
      <c r="C26" s="149"/>
      <c r="D26" s="156"/>
      <c r="E26" s="156"/>
      <c r="F26" s="124" t="s">
        <v>3</v>
      </c>
      <c r="G26" s="30"/>
      <c r="H26" s="7">
        <v>725962042.89999998</v>
      </c>
      <c r="I26" s="161"/>
      <c r="J26" s="7">
        <v>83390018.699999988</v>
      </c>
      <c r="K26" s="7">
        <v>57160013.799999997</v>
      </c>
      <c r="L26" s="138">
        <f t="shared" si="1"/>
        <v>642572024.20000005</v>
      </c>
      <c r="M26" s="7">
        <f t="shared" si="2"/>
        <v>1322545.639072984</v>
      </c>
      <c r="N26" s="163"/>
    </row>
    <row r="27" spans="1:14" ht="27" x14ac:dyDescent="0.3">
      <c r="A27" s="125">
        <v>13</v>
      </c>
      <c r="B27" s="127" t="s">
        <v>34</v>
      </c>
      <c r="C27" s="173" t="s">
        <v>73</v>
      </c>
      <c r="D27" s="157" t="s">
        <v>74</v>
      </c>
      <c r="E27" s="124" t="s">
        <v>75</v>
      </c>
      <c r="F27" s="23" t="s">
        <v>60</v>
      </c>
      <c r="G27" s="7">
        <v>19600000</v>
      </c>
      <c r="H27" s="7">
        <v>19419334.870000001</v>
      </c>
      <c r="I27" s="31">
        <v>5.0000000000000001E-3</v>
      </c>
      <c r="J27" s="7">
        <v>9716960.6685248911</v>
      </c>
      <c r="K27" s="7">
        <v>1129921.9302428646</v>
      </c>
      <c r="L27" s="138">
        <f t="shared" si="1"/>
        <v>9702374.2014751099</v>
      </c>
      <c r="M27" s="7">
        <f t="shared" si="2"/>
        <v>9702374.2014751099</v>
      </c>
      <c r="N27" s="24" t="s">
        <v>62</v>
      </c>
    </row>
    <row r="28" spans="1:14" ht="54" x14ac:dyDescent="0.3">
      <c r="A28" s="125">
        <v>14</v>
      </c>
      <c r="B28" s="127" t="s">
        <v>72</v>
      </c>
      <c r="C28" s="173"/>
      <c r="D28" s="157"/>
      <c r="E28" s="124" t="s">
        <v>76</v>
      </c>
      <c r="F28" s="23" t="s">
        <v>60</v>
      </c>
      <c r="G28" s="7">
        <v>297276.53999999998</v>
      </c>
      <c r="H28" s="7">
        <v>297276.53999999998</v>
      </c>
      <c r="I28" s="25" t="s">
        <v>77</v>
      </c>
      <c r="J28" s="7">
        <v>247729.04334389925</v>
      </c>
      <c r="K28" s="7">
        <v>229541.53251276023</v>
      </c>
      <c r="L28" s="138">
        <f t="shared" si="1"/>
        <v>49547.496656100731</v>
      </c>
      <c r="M28" s="7">
        <f t="shared" si="2"/>
        <v>49547.496656100731</v>
      </c>
      <c r="N28" s="24" t="s">
        <v>62</v>
      </c>
    </row>
    <row r="29" spans="1:14" ht="42.75" customHeight="1" x14ac:dyDescent="0.3">
      <c r="A29" s="125">
        <v>15</v>
      </c>
      <c r="B29" s="127" t="s">
        <v>72</v>
      </c>
      <c r="C29" s="174" t="s">
        <v>78</v>
      </c>
      <c r="D29" s="157" t="s">
        <v>79</v>
      </c>
      <c r="E29" s="124" t="s">
        <v>80</v>
      </c>
      <c r="F29" s="124" t="s">
        <v>81</v>
      </c>
      <c r="G29" s="7">
        <v>1571940173.3299999</v>
      </c>
      <c r="H29" s="7">
        <v>1598519063</v>
      </c>
      <c r="I29" s="31">
        <v>1.7999999999999999E-2</v>
      </c>
      <c r="J29" s="7">
        <v>948622576.99000001</v>
      </c>
      <c r="K29" s="7">
        <v>216690738.49174395</v>
      </c>
      <c r="L29" s="138">
        <f t="shared" si="1"/>
        <v>649896486.00999999</v>
      </c>
      <c r="M29" s="7">
        <f t="shared" si="2"/>
        <v>5733043.1380209522</v>
      </c>
      <c r="N29" s="24" t="s">
        <v>62</v>
      </c>
    </row>
    <row r="30" spans="1:14" ht="36" customHeight="1" x14ac:dyDescent="0.3">
      <c r="A30" s="125">
        <v>16</v>
      </c>
      <c r="B30" s="126" t="s">
        <v>82</v>
      </c>
      <c r="C30" s="174"/>
      <c r="D30" s="157"/>
      <c r="E30" s="124" t="s">
        <v>80</v>
      </c>
      <c r="F30" s="124" t="s">
        <v>81</v>
      </c>
      <c r="G30" s="7">
        <v>3796371795.6700001</v>
      </c>
      <c r="H30" s="7">
        <v>3861444249</v>
      </c>
      <c r="I30" s="31">
        <v>1.7999999999999999E-2</v>
      </c>
      <c r="J30" s="7">
        <v>2320911433.96</v>
      </c>
      <c r="K30" s="7">
        <v>529262538.66293073</v>
      </c>
      <c r="L30" s="138">
        <f t="shared" si="1"/>
        <v>1540532815.04</v>
      </c>
      <c r="M30" s="7">
        <f t="shared" si="2"/>
        <v>13589765.869306877</v>
      </c>
      <c r="N30" s="24" t="s">
        <v>62</v>
      </c>
    </row>
    <row r="31" spans="1:14" ht="36" customHeight="1" x14ac:dyDescent="0.3">
      <c r="A31" s="154">
        <v>17</v>
      </c>
      <c r="B31" s="174" t="s">
        <v>83</v>
      </c>
      <c r="C31" s="173" t="s">
        <v>84</v>
      </c>
      <c r="D31" s="157" t="s">
        <v>74</v>
      </c>
      <c r="E31" s="157" t="s">
        <v>85</v>
      </c>
      <c r="F31" s="23" t="s">
        <v>60</v>
      </c>
      <c r="G31" s="7">
        <v>4846628.13</v>
      </c>
      <c r="H31" s="7">
        <v>4737831.22</v>
      </c>
      <c r="I31" s="25">
        <v>7.4999999999999997E-3</v>
      </c>
      <c r="J31" s="7">
        <v>519244.08600492013</v>
      </c>
      <c r="K31" s="7">
        <v>321986.41576059355</v>
      </c>
      <c r="L31" s="138">
        <f t="shared" si="1"/>
        <v>4218587.1339950794</v>
      </c>
      <c r="M31" s="7">
        <f t="shared" si="2"/>
        <v>4218587.1339950794</v>
      </c>
      <c r="N31" s="24" t="s">
        <v>86</v>
      </c>
    </row>
    <row r="32" spans="1:14" ht="25.5" customHeight="1" x14ac:dyDescent="0.3">
      <c r="A32" s="154"/>
      <c r="B32" s="174"/>
      <c r="C32" s="173"/>
      <c r="D32" s="157"/>
      <c r="E32" s="157"/>
      <c r="F32" s="124" t="s">
        <v>3</v>
      </c>
      <c r="G32" s="7">
        <v>1740568345.9000001</v>
      </c>
      <c r="H32" s="7">
        <v>1740568345.9000001</v>
      </c>
      <c r="I32" s="25">
        <v>7.4999999999999997E-3</v>
      </c>
      <c r="J32" s="7">
        <v>212295201</v>
      </c>
      <c r="K32" s="7">
        <v>116769441.87365501</v>
      </c>
      <c r="L32" s="138">
        <f t="shared" si="1"/>
        <v>1528273144.9000001</v>
      </c>
      <c r="M32" s="7">
        <f t="shared" si="2"/>
        <v>3145501.0597703042</v>
      </c>
      <c r="N32" s="24" t="s">
        <v>86</v>
      </c>
    </row>
    <row r="33" spans="1:14" ht="54" x14ac:dyDescent="0.3">
      <c r="A33" s="125">
        <v>18</v>
      </c>
      <c r="B33" s="127" t="s">
        <v>87</v>
      </c>
      <c r="C33" s="126" t="s">
        <v>88</v>
      </c>
      <c r="D33" s="124" t="s">
        <v>36</v>
      </c>
      <c r="E33" s="32" t="s">
        <v>89</v>
      </c>
      <c r="F33" s="23" t="s">
        <v>38</v>
      </c>
      <c r="G33" s="33">
        <v>17895215.550000001</v>
      </c>
      <c r="H33" s="7">
        <v>17895215.550000001</v>
      </c>
      <c r="I33" s="25">
        <v>7.4999999999999997E-3</v>
      </c>
      <c r="J33" s="7">
        <v>7120762.0018545715</v>
      </c>
      <c r="K33" s="7">
        <v>2488530.1825221274</v>
      </c>
      <c r="L33" s="138">
        <f t="shared" si="1"/>
        <v>10774453.548145428</v>
      </c>
      <c r="M33" s="7">
        <f t="shared" si="2"/>
        <v>12160012.881468045</v>
      </c>
      <c r="N33" s="24" t="s">
        <v>62</v>
      </c>
    </row>
    <row r="34" spans="1:14" ht="27" x14ac:dyDescent="0.3">
      <c r="A34" s="154">
        <v>19</v>
      </c>
      <c r="B34" s="168" t="s">
        <v>90</v>
      </c>
      <c r="C34" s="173" t="s">
        <v>91</v>
      </c>
      <c r="D34" s="173" t="s">
        <v>36</v>
      </c>
      <c r="E34" s="126" t="s">
        <v>92</v>
      </c>
      <c r="F34" s="23" t="s">
        <v>38</v>
      </c>
      <c r="G34" s="34">
        <v>22000000</v>
      </c>
      <c r="H34" s="7">
        <v>21247150.510000002</v>
      </c>
      <c r="I34" s="35" t="s">
        <v>93</v>
      </c>
      <c r="J34" s="7">
        <v>2094000</v>
      </c>
      <c r="K34" s="7">
        <v>965027.36</v>
      </c>
      <c r="L34" s="138">
        <f t="shared" si="1"/>
        <v>19153150.510000002</v>
      </c>
      <c r="M34" s="7">
        <f t="shared" si="2"/>
        <v>21616182.749461576</v>
      </c>
      <c r="N34" s="24" t="s">
        <v>94</v>
      </c>
    </row>
    <row r="35" spans="1:14" ht="27" x14ac:dyDescent="0.3">
      <c r="A35" s="154"/>
      <c r="B35" s="172"/>
      <c r="C35" s="173"/>
      <c r="D35" s="173"/>
      <c r="E35" s="126" t="s">
        <v>95</v>
      </c>
      <c r="F35" s="23" t="s">
        <v>38</v>
      </c>
      <c r="G35" s="34">
        <v>14500000</v>
      </c>
      <c r="H35" s="7">
        <v>14491281.059999999</v>
      </c>
      <c r="I35" s="35" t="s">
        <v>39</v>
      </c>
      <c r="J35" s="7">
        <v>482000</v>
      </c>
      <c r="K35" s="7">
        <v>373719.24</v>
      </c>
      <c r="L35" s="138">
        <f t="shared" si="1"/>
        <v>14009281.059999999</v>
      </c>
      <c r="M35" s="7">
        <f t="shared" si="2"/>
        <v>15810828.585272301</v>
      </c>
      <c r="N35" s="24" t="s">
        <v>94</v>
      </c>
    </row>
    <row r="36" spans="1:14" ht="27" x14ac:dyDescent="0.3">
      <c r="A36" s="154"/>
      <c r="B36" s="169"/>
      <c r="C36" s="173"/>
      <c r="D36" s="173"/>
      <c r="E36" s="126" t="s">
        <v>96</v>
      </c>
      <c r="F36" s="23" t="s">
        <v>38</v>
      </c>
      <c r="G36" s="34">
        <v>14500000</v>
      </c>
      <c r="H36" s="7">
        <v>14500000.000000002</v>
      </c>
      <c r="I36" s="35" t="s">
        <v>97</v>
      </c>
      <c r="J36" s="7">
        <v>1260681.83</v>
      </c>
      <c r="K36" s="7">
        <v>1168534.81</v>
      </c>
      <c r="L36" s="138">
        <f t="shared" si="1"/>
        <v>13239318.170000002</v>
      </c>
      <c r="M36" s="7">
        <f t="shared" si="2"/>
        <v>14941850.996867001</v>
      </c>
      <c r="N36" s="24" t="s">
        <v>94</v>
      </c>
    </row>
    <row r="37" spans="1:14" ht="54" x14ac:dyDescent="0.3">
      <c r="A37" s="125">
        <v>20</v>
      </c>
      <c r="B37" s="126" t="s">
        <v>98</v>
      </c>
      <c r="C37" s="127" t="s">
        <v>99</v>
      </c>
      <c r="D37" s="124" t="s">
        <v>79</v>
      </c>
      <c r="E37" s="124" t="s">
        <v>100</v>
      </c>
      <c r="F37" s="124" t="s">
        <v>81</v>
      </c>
      <c r="G37" s="36">
        <v>26409000000</v>
      </c>
      <c r="H37" s="7">
        <v>26399286331</v>
      </c>
      <c r="I37" s="25">
        <v>7.4999999999999997E-3</v>
      </c>
      <c r="J37" s="7">
        <v>6058908331.1683521</v>
      </c>
      <c r="K37" s="7">
        <v>2384051817.5543652</v>
      </c>
      <c r="L37" s="138">
        <f t="shared" si="1"/>
        <v>20340377999.83165</v>
      </c>
      <c r="M37" s="7">
        <f t="shared" si="2"/>
        <v>179432058.83850995</v>
      </c>
      <c r="N37" s="24" t="s">
        <v>101</v>
      </c>
    </row>
    <row r="38" spans="1:14" ht="27" x14ac:dyDescent="0.3">
      <c r="A38" s="125">
        <v>21</v>
      </c>
      <c r="B38" s="127" t="s">
        <v>34</v>
      </c>
      <c r="C38" s="126" t="s">
        <v>102</v>
      </c>
      <c r="D38" s="126" t="s">
        <v>103</v>
      </c>
      <c r="E38" s="124" t="s">
        <v>104</v>
      </c>
      <c r="F38" s="23" t="s">
        <v>60</v>
      </c>
      <c r="G38" s="7">
        <v>8988290</v>
      </c>
      <c r="H38" s="7">
        <v>8988290</v>
      </c>
      <c r="I38" s="31">
        <v>5.0000000000000001E-3</v>
      </c>
      <c r="J38" s="7">
        <v>7799999.9699999997</v>
      </c>
      <c r="K38" s="7">
        <v>825980.59983583714</v>
      </c>
      <c r="L38" s="138">
        <f t="shared" si="1"/>
        <v>1188290.0300000003</v>
      </c>
      <c r="M38" s="7">
        <f t="shared" si="2"/>
        <v>1188290.0300000003</v>
      </c>
      <c r="N38" s="24" t="s">
        <v>86</v>
      </c>
    </row>
    <row r="39" spans="1:14" ht="27" x14ac:dyDescent="0.3">
      <c r="A39" s="125">
        <v>22</v>
      </c>
      <c r="B39" s="127" t="s">
        <v>105</v>
      </c>
      <c r="C39" s="126" t="s">
        <v>102</v>
      </c>
      <c r="D39" s="126" t="s">
        <v>106</v>
      </c>
      <c r="E39" s="7" t="s">
        <v>107</v>
      </c>
      <c r="F39" s="5" t="s">
        <v>3</v>
      </c>
      <c r="G39" s="7">
        <v>1757100000</v>
      </c>
      <c r="H39" s="7">
        <v>1757100000</v>
      </c>
      <c r="I39" s="25">
        <v>7.4999999999999997E-3</v>
      </c>
      <c r="J39" s="7">
        <v>815796428.49999988</v>
      </c>
      <c r="K39" s="7">
        <v>296566071.70000005</v>
      </c>
      <c r="L39" s="138">
        <f t="shared" si="1"/>
        <v>941303571.50000012</v>
      </c>
      <c r="M39" s="7">
        <f t="shared" si="2"/>
        <v>1937396.7223068376</v>
      </c>
      <c r="N39" s="24" t="s">
        <v>86</v>
      </c>
    </row>
    <row r="40" spans="1:14" ht="36.75" customHeight="1" x14ac:dyDescent="0.3">
      <c r="A40" s="111">
        <v>23</v>
      </c>
      <c r="B40" s="127" t="s">
        <v>105</v>
      </c>
      <c r="C40" s="108" t="s">
        <v>108</v>
      </c>
      <c r="D40" s="126"/>
      <c r="E40" s="7" t="s">
        <v>109</v>
      </c>
      <c r="F40" s="5" t="s">
        <v>3</v>
      </c>
      <c r="G40" s="7">
        <v>18700000000</v>
      </c>
      <c r="H40" s="7">
        <v>18700000000</v>
      </c>
      <c r="I40" s="128">
        <v>7.4999999999999997E-2</v>
      </c>
      <c r="J40" s="7"/>
      <c r="K40" s="7">
        <v>1333335616.4000001</v>
      </c>
      <c r="L40" s="138">
        <f t="shared" si="1"/>
        <v>18700000000</v>
      </c>
      <c r="M40" s="7">
        <f t="shared" si="2"/>
        <v>38488453.463960811</v>
      </c>
      <c r="N40" s="24" t="s">
        <v>86</v>
      </c>
    </row>
    <row r="41" spans="1:14" ht="36.75" customHeight="1" x14ac:dyDescent="0.3">
      <c r="A41" s="111">
        <v>24</v>
      </c>
      <c r="B41" s="127" t="s">
        <v>105</v>
      </c>
      <c r="C41" s="108" t="s">
        <v>108</v>
      </c>
      <c r="D41" s="126"/>
      <c r="E41" s="7" t="s">
        <v>292</v>
      </c>
      <c r="F41" s="5" t="s">
        <v>3</v>
      </c>
      <c r="G41" s="7">
        <v>25000000000</v>
      </c>
      <c r="H41" s="7">
        <v>25000000000</v>
      </c>
      <c r="I41" s="123">
        <v>0.09</v>
      </c>
      <c r="J41" s="7"/>
      <c r="K41" s="7"/>
      <c r="L41" s="138">
        <f t="shared" si="1"/>
        <v>25000000000</v>
      </c>
      <c r="M41" s="7">
        <f t="shared" si="2"/>
        <v>51455151.689787179</v>
      </c>
      <c r="N41" s="24" t="s">
        <v>86</v>
      </c>
    </row>
    <row r="42" spans="1:14" ht="36.75" customHeight="1" x14ac:dyDescent="0.3">
      <c r="A42" s="134">
        <v>25</v>
      </c>
      <c r="B42" s="135" t="s">
        <v>105</v>
      </c>
      <c r="C42" s="133" t="s">
        <v>295</v>
      </c>
      <c r="D42" s="136"/>
      <c r="E42" s="137" t="s">
        <v>296</v>
      </c>
      <c r="F42" s="5" t="s">
        <v>3</v>
      </c>
      <c r="G42" s="7">
        <v>2242223800</v>
      </c>
      <c r="H42" s="7">
        <v>2242223800</v>
      </c>
      <c r="I42" s="139">
        <v>9.1240000000000002E-2</v>
      </c>
      <c r="J42" s="7"/>
      <c r="K42" s="7"/>
      <c r="L42" s="138">
        <f t="shared" si="1"/>
        <v>2242223800</v>
      </c>
      <c r="M42" s="7">
        <f t="shared" si="2"/>
        <v>4614958.6300580408</v>
      </c>
      <c r="N42" s="24" t="s">
        <v>86</v>
      </c>
    </row>
    <row r="43" spans="1:14" ht="35.25" customHeight="1" x14ac:dyDescent="0.3">
      <c r="A43" s="158">
        <v>26</v>
      </c>
      <c r="B43" s="168" t="s">
        <v>105</v>
      </c>
      <c r="C43" s="148" t="s">
        <v>110</v>
      </c>
      <c r="D43" s="124" t="s">
        <v>111</v>
      </c>
      <c r="E43" s="184" t="s">
        <v>112</v>
      </c>
      <c r="F43" s="23" t="s">
        <v>60</v>
      </c>
      <c r="G43" s="29">
        <v>270000000</v>
      </c>
      <c r="H43" s="7">
        <v>173574580.28</v>
      </c>
      <c r="I43" s="186">
        <v>0.03</v>
      </c>
      <c r="J43" s="7">
        <v>34132725.900236271</v>
      </c>
      <c r="K43" s="7">
        <v>14077868.680166272</v>
      </c>
      <c r="L43" s="138">
        <f t="shared" si="1"/>
        <v>139441854.37976372</v>
      </c>
      <c r="M43" s="7">
        <f t="shared" si="2"/>
        <v>139441854.37976372</v>
      </c>
      <c r="N43" s="162" t="s">
        <v>94</v>
      </c>
    </row>
    <row r="44" spans="1:14" ht="39" customHeight="1" x14ac:dyDescent="0.3">
      <c r="A44" s="153"/>
      <c r="B44" s="169"/>
      <c r="C44" s="149"/>
      <c r="D44" s="124" t="s">
        <v>290</v>
      </c>
      <c r="E44" s="185"/>
      <c r="F44" s="5" t="s">
        <v>3</v>
      </c>
      <c r="G44" s="30">
        <v>1265847400</v>
      </c>
      <c r="H44" s="7">
        <v>9618030955</v>
      </c>
      <c r="I44" s="187"/>
      <c r="J44" s="7">
        <v>1892663846.9763157</v>
      </c>
      <c r="K44" s="7">
        <v>692745075.60000002</v>
      </c>
      <c r="L44" s="138">
        <f t="shared" si="1"/>
        <v>7725367108.0236845</v>
      </c>
      <c r="M44" s="7">
        <f t="shared" si="2"/>
        <v>15900397.456106048</v>
      </c>
      <c r="N44" s="163"/>
    </row>
    <row r="45" spans="1:14" ht="40.5" customHeight="1" x14ac:dyDescent="0.3">
      <c r="A45" s="125">
        <v>27</v>
      </c>
      <c r="B45" s="127" t="s">
        <v>105</v>
      </c>
      <c r="C45" s="126" t="s">
        <v>113</v>
      </c>
      <c r="D45" s="159" t="s">
        <v>58</v>
      </c>
      <c r="E45" s="122" t="s">
        <v>114</v>
      </c>
      <c r="F45" s="21" t="s">
        <v>60</v>
      </c>
      <c r="G45" s="29">
        <v>8550000</v>
      </c>
      <c r="H45" s="7">
        <v>8407384.7100000009</v>
      </c>
      <c r="I45" s="25" t="s">
        <v>115</v>
      </c>
      <c r="J45" s="7"/>
      <c r="K45" s="7">
        <v>1019060.0488892357</v>
      </c>
      <c r="L45" s="138">
        <f t="shared" si="1"/>
        <v>8407384.7100000009</v>
      </c>
      <c r="M45" s="7">
        <f t="shared" si="2"/>
        <v>8407384.7100000009</v>
      </c>
      <c r="N45" s="114" t="s">
        <v>116</v>
      </c>
    </row>
    <row r="46" spans="1:14" ht="64.5" customHeight="1" thickBot="1" x14ac:dyDescent="0.35">
      <c r="A46" s="126">
        <v>28</v>
      </c>
      <c r="B46" s="109" t="s">
        <v>98</v>
      </c>
      <c r="C46" s="113" t="s">
        <v>113</v>
      </c>
      <c r="D46" s="156"/>
      <c r="E46" s="38" t="s">
        <v>114</v>
      </c>
      <c r="F46" s="39" t="s">
        <v>60</v>
      </c>
      <c r="G46" s="40">
        <v>21450000</v>
      </c>
      <c r="H46" s="7">
        <v>21092210.790000003</v>
      </c>
      <c r="I46" s="25" t="s">
        <v>115</v>
      </c>
      <c r="J46" s="7"/>
      <c r="K46" s="7">
        <v>2555184.211863325</v>
      </c>
      <c r="L46" s="138">
        <f t="shared" si="1"/>
        <v>21092210.790000003</v>
      </c>
      <c r="M46" s="7">
        <f t="shared" si="2"/>
        <v>21092210.790000003</v>
      </c>
      <c r="N46" s="114" t="s">
        <v>117</v>
      </c>
    </row>
    <row r="47" spans="1:14" x14ac:dyDescent="0.3">
      <c r="A47" s="175" t="s">
        <v>126</v>
      </c>
      <c r="B47" s="176"/>
      <c r="C47" s="176"/>
      <c r="D47" s="181" t="s">
        <v>38</v>
      </c>
      <c r="E47" s="181"/>
      <c r="F47" s="42"/>
      <c r="G47" s="44">
        <f>SUMIF($F$5:$F$46,D47,$G$5:$G$46)</f>
        <v>275755742.28000003</v>
      </c>
      <c r="H47" s="44">
        <f>SUMIF($F$5:$F$46,D47,$H$5:$H$46)</f>
        <v>97929055.540000007</v>
      </c>
      <c r="I47" s="44"/>
      <c r="J47" s="44">
        <f>SUMIF($F$5:$F$46,D47,$J$5:$J$46)</f>
        <v>22885996.471650094</v>
      </c>
      <c r="K47" s="44">
        <f>SUMIF($F$5:$F$46,D47,$K$5:$K$46)</f>
        <v>12070572.881904026</v>
      </c>
      <c r="L47" s="44">
        <f>SUMIF($F$5:$F$46,D47,$L$5:$L$46)</f>
        <v>75043059.068349913</v>
      </c>
      <c r="M47" s="44"/>
      <c r="N47" s="45"/>
    </row>
    <row r="48" spans="1:14" x14ac:dyDescent="0.3">
      <c r="A48" s="177"/>
      <c r="B48" s="178"/>
      <c r="C48" s="178"/>
      <c r="D48" s="182" t="s">
        <v>3</v>
      </c>
      <c r="E48" s="182"/>
      <c r="F48" s="46"/>
      <c r="G48" s="47">
        <f>SUMIF($F$5:$F$46,D48,$G$5:$G$46)</f>
        <v>50705739545.900002</v>
      </c>
      <c r="H48" s="47">
        <f>SUMIF($F$5:$F$46,D48,$H$5:$H$46)</f>
        <v>68886050680.5</v>
      </c>
      <c r="I48" s="47"/>
      <c r="J48" s="47">
        <f>SUMIF($F$5:$F$46,D48,$J$5:$J$46)</f>
        <v>3388626204.2763157</v>
      </c>
      <c r="K48" s="47">
        <f>SUMIF($F$5:$F$46,D48,$K$5:$K$46)</f>
        <v>3640156112.9536548</v>
      </c>
      <c r="L48" s="47">
        <f>SUMIF($F$5:$F$46,D48,$L$5:$L$46)</f>
        <v>65497424476.223679</v>
      </c>
      <c r="M48" s="47"/>
      <c r="N48" s="48"/>
    </row>
    <row r="49" spans="1:14" x14ac:dyDescent="0.3">
      <c r="A49" s="177"/>
      <c r="B49" s="178"/>
      <c r="C49" s="178"/>
      <c r="D49" s="182" t="s">
        <v>60</v>
      </c>
      <c r="E49" s="182"/>
      <c r="F49" s="46"/>
      <c r="G49" s="47">
        <f>SUMIF($F$5:$F$46,D49,$G$5:$G$46)</f>
        <v>443654882.72000003</v>
      </c>
      <c r="H49" s="47">
        <f>SUMIF($F$5:$F$46,D49,$H$5:$H$46)</f>
        <v>318220121.43000001</v>
      </c>
      <c r="I49" s="47"/>
      <c r="J49" s="47">
        <f>SUMIF($F$5:$F$46,D49,$J$5:$J$46)</f>
        <v>53552179.168099463</v>
      </c>
      <c r="K49" s="47">
        <f>SUMIF($F$5:$F$46,D49,$K$5:$K$46)</f>
        <v>30932092.090134893</v>
      </c>
      <c r="L49" s="47">
        <f>SUMIF($F$5:$F$46,D49,$L$5:$L$46)</f>
        <v>264667942.26190054</v>
      </c>
      <c r="M49" s="47">
        <f>SUM(M5:M46)</f>
        <v>704510157.17175448</v>
      </c>
      <c r="N49" s="48"/>
    </row>
    <row r="50" spans="1:14" ht="17.25" thickBot="1" x14ac:dyDescent="0.35">
      <c r="A50" s="179"/>
      <c r="B50" s="180"/>
      <c r="C50" s="180"/>
      <c r="D50" s="183" t="s">
        <v>81</v>
      </c>
      <c r="E50" s="183"/>
      <c r="F50" s="49"/>
      <c r="G50" s="50">
        <f>SUMIF($F$5:$F$46,D50,$G$5:$G$46)</f>
        <v>31777311969</v>
      </c>
      <c r="H50" s="50">
        <f>SUMIF($F$5:$F$46,D50,$H$5:$H$46)</f>
        <v>31859249643</v>
      </c>
      <c r="I50" s="50"/>
      <c r="J50" s="50">
        <f>SUMIF($F$5:$F$46,D50,$J$5:$J$46)</f>
        <v>9328442342.118351</v>
      </c>
      <c r="K50" s="50">
        <f>SUMIF($F$5:$F$46,D50,$K$5:$K$46)</f>
        <v>3130005094.7090397</v>
      </c>
      <c r="L50" s="50">
        <f>SUMIF($F$5:$F$46,D50,$L$5:$L$46)</f>
        <v>22530807300.881649</v>
      </c>
      <c r="M50" s="50"/>
      <c r="N50" s="51"/>
    </row>
    <row r="51" spans="1:14" ht="40.5" x14ac:dyDescent="0.3">
      <c r="A51" s="112">
        <v>28</v>
      </c>
      <c r="B51" s="116" t="s">
        <v>127</v>
      </c>
      <c r="C51" s="109" t="s">
        <v>128</v>
      </c>
      <c r="D51" s="118" t="s">
        <v>129</v>
      </c>
      <c r="E51" s="131" t="s">
        <v>130</v>
      </c>
      <c r="F51" s="21" t="s">
        <v>38</v>
      </c>
      <c r="G51" s="122">
        <v>5000000</v>
      </c>
      <c r="H51" s="122">
        <v>5000000</v>
      </c>
      <c r="I51" s="129" t="s">
        <v>131</v>
      </c>
      <c r="J51" s="122">
        <v>3749999.5596691798</v>
      </c>
      <c r="K51" s="122">
        <v>533737.51999537181</v>
      </c>
      <c r="L51" s="122">
        <f>H51-J51</f>
        <v>1250000.4403308202</v>
      </c>
      <c r="M51" s="122">
        <f>IF(F51=$B$142,L51,IF(F51=$B$144,L51*$C$144/$C$142,IF(F51=$B$143,L51*$C$143/$C$142,IF(F51=$B$141,L51/$C$142))))</f>
        <v>1410746.3908348125</v>
      </c>
      <c r="N51" s="115" t="s">
        <v>86</v>
      </c>
    </row>
    <row r="52" spans="1:14" ht="40.5" x14ac:dyDescent="0.3">
      <c r="A52" s="111">
        <v>29</v>
      </c>
      <c r="B52" s="120" t="s">
        <v>132</v>
      </c>
      <c r="C52" s="108" t="s">
        <v>133</v>
      </c>
      <c r="D52" s="117" t="s">
        <v>129</v>
      </c>
      <c r="E52" s="130" t="s">
        <v>134</v>
      </c>
      <c r="F52" s="23" t="s">
        <v>38</v>
      </c>
      <c r="G52" s="7">
        <v>5000000</v>
      </c>
      <c r="H52" s="7">
        <v>4503553.8100000005</v>
      </c>
      <c r="I52" s="128" t="s">
        <v>131</v>
      </c>
      <c r="J52" s="7">
        <v>2708333.5897181635</v>
      </c>
      <c r="K52" s="7">
        <v>279012.87984187051</v>
      </c>
      <c r="L52" s="7">
        <f>H52-J52</f>
        <v>1795220.220281837</v>
      </c>
      <c r="M52" s="7">
        <f>IF(F52=$B$142,L52,IF(F52=$B$144,L52*$C$144/$C$142,IF(F52=$B$143,L52*$C$143/$C$142,IF(F52=$B$141,L52/$C$142))))</f>
        <v>2026079.6434967739</v>
      </c>
      <c r="N52" s="24" t="s">
        <v>86</v>
      </c>
    </row>
    <row r="53" spans="1:14" ht="40.5" x14ac:dyDescent="0.3">
      <c r="A53" s="125">
        <v>30</v>
      </c>
      <c r="B53" s="127" t="s">
        <v>135</v>
      </c>
      <c r="C53" s="126" t="s">
        <v>136</v>
      </c>
      <c r="D53" s="124" t="s">
        <v>137</v>
      </c>
      <c r="E53" s="32" t="s">
        <v>138</v>
      </c>
      <c r="F53" s="23" t="s">
        <v>38</v>
      </c>
      <c r="G53" s="7">
        <v>5000000</v>
      </c>
      <c r="H53" s="7">
        <v>5000000</v>
      </c>
      <c r="I53" s="25" t="s">
        <v>131</v>
      </c>
      <c r="J53" s="7">
        <v>2772727.3398959409</v>
      </c>
      <c r="K53" s="7">
        <v>410426.64014615596</v>
      </c>
      <c r="L53" s="7">
        <f>H53-J53</f>
        <v>2227272.6601040591</v>
      </c>
      <c r="M53" s="7">
        <f>IF(F53=$B$142,L53,IF(F53=$B$144,L53*$C$144/$C$142,IF(F53=$B$143,L53*$C$143/$C$142,IF(F53=$B$141,L53/$C$142))))</f>
        <v>2513692.6078324206</v>
      </c>
      <c r="N53" s="24" t="s">
        <v>86</v>
      </c>
    </row>
    <row r="54" spans="1:14" ht="40.5" x14ac:dyDescent="0.3">
      <c r="A54" s="158">
        <v>31</v>
      </c>
      <c r="B54" s="120" t="s">
        <v>139</v>
      </c>
      <c r="C54" s="108" t="s">
        <v>140</v>
      </c>
      <c r="D54" s="117" t="s">
        <v>137</v>
      </c>
      <c r="E54" s="130" t="s">
        <v>141</v>
      </c>
      <c r="F54" s="52" t="s">
        <v>38</v>
      </c>
      <c r="G54" s="121">
        <v>5000000</v>
      </c>
      <c r="H54" s="7">
        <v>3000000</v>
      </c>
      <c r="I54" s="53">
        <v>1.404E-2</v>
      </c>
      <c r="J54" s="7">
        <v>344827.58012046176</v>
      </c>
      <c r="K54" s="7">
        <v>173770.50025604339</v>
      </c>
      <c r="L54" s="121">
        <f>H54-J54</f>
        <v>2655172.419879538</v>
      </c>
      <c r="M54" s="121">
        <f>IF(F54=$B$142,L54,IF(F54=$B$144,L54*$C$144/$C$142,IF(F54=$B$143,L54*$C$143/$C$142,IF(F54=$B$141,L54/$C$142))))</f>
        <v>2996618.8711084384</v>
      </c>
      <c r="N54" s="162" t="s">
        <v>86</v>
      </c>
    </row>
    <row r="55" spans="1:14" ht="41.25" thickBot="1" x14ac:dyDescent="0.35">
      <c r="A55" s="188"/>
      <c r="B55" s="120" t="s">
        <v>139</v>
      </c>
      <c r="C55" s="108" t="s">
        <v>140</v>
      </c>
      <c r="D55" s="117" t="s">
        <v>137</v>
      </c>
      <c r="E55" s="130" t="s">
        <v>293</v>
      </c>
      <c r="F55" s="52" t="s">
        <v>3</v>
      </c>
      <c r="G55" s="121"/>
      <c r="H55" s="7">
        <v>48014521.010000005</v>
      </c>
      <c r="I55" s="53">
        <v>1.404E-2</v>
      </c>
      <c r="J55" s="7">
        <v>2009907.23</v>
      </c>
      <c r="K55" s="7">
        <v>196692.96600000103</v>
      </c>
      <c r="L55" s="121">
        <f>H55-J55</f>
        <v>46004613.780000009</v>
      </c>
      <c r="M55" s="121">
        <f>IF(F55=$B$142,L55,IF(F55=$B$144,L55*$C$144/$C$142,IF(F55=$B$143,L55*$C$143/$C$142,IF(F55=$B$141,L55/$C$142))))</f>
        <v>94686.975219198968</v>
      </c>
      <c r="N55" s="189"/>
    </row>
    <row r="56" spans="1:14" x14ac:dyDescent="0.3">
      <c r="A56" s="175" t="s">
        <v>142</v>
      </c>
      <c r="B56" s="176"/>
      <c r="C56" s="176"/>
      <c r="D56" s="181" t="s">
        <v>38</v>
      </c>
      <c r="E56" s="181"/>
      <c r="F56" s="42"/>
      <c r="G56" s="43">
        <f>SUMIF($F$51:$F$55,D56,$G$51:$G$55)</f>
        <v>20000000</v>
      </c>
      <c r="H56" s="43">
        <f>SUMIF($F$51:$F$55,D56,$H$51:$H$55)</f>
        <v>17503553.810000002</v>
      </c>
      <c r="I56" s="44"/>
      <c r="J56" s="43">
        <f>SUMIF($F$51:$F$55,D56,$J$51:$J$55)</f>
        <v>9575888.0694037452</v>
      </c>
      <c r="K56" s="43">
        <f>SUMIF($F$51:$F$55,D56,$K$51:$K$55)</f>
        <v>1396947.5402394417</v>
      </c>
      <c r="L56" s="43">
        <f>SUMIF($F$51:$F$55,D56,$L$51:$L$55)</f>
        <v>7927665.7405962544</v>
      </c>
      <c r="M56" s="44"/>
      <c r="N56" s="45"/>
    </row>
    <row r="57" spans="1:14" x14ac:dyDescent="0.3">
      <c r="A57" s="177"/>
      <c r="B57" s="178"/>
      <c r="C57" s="178"/>
      <c r="D57" s="182" t="s">
        <v>3</v>
      </c>
      <c r="E57" s="182"/>
      <c r="F57" s="46"/>
      <c r="G57" s="47">
        <f>SUMIF($F$51:$F$55,D57,$G$51:$G$55)</f>
        <v>0</v>
      </c>
      <c r="H57" s="47">
        <f>SUMIF($F$51:$F$55,D57,$H$51:$H$55)</f>
        <v>48014521.010000005</v>
      </c>
      <c r="I57" s="47"/>
      <c r="J57" s="47">
        <f>SUMIF($F$51:$F$55,D57,$J$51:$J$55)</f>
        <v>2009907.23</v>
      </c>
      <c r="K57" s="47">
        <f>SUMIF($F$51:$F$55,D57,$K$51:$K$55)</f>
        <v>196692.96600000103</v>
      </c>
      <c r="L57" s="47">
        <f>SUMIF($F$51:$F$55,D57,$L$51:$L$55)</f>
        <v>46004613.780000009</v>
      </c>
      <c r="M57" s="47"/>
      <c r="N57" s="48"/>
    </row>
    <row r="58" spans="1:14" x14ac:dyDescent="0.3">
      <c r="A58" s="177"/>
      <c r="B58" s="178"/>
      <c r="C58" s="178"/>
      <c r="D58" s="182" t="s">
        <v>60</v>
      </c>
      <c r="E58" s="182"/>
      <c r="F58" s="46"/>
      <c r="G58" s="47">
        <f>SUMIF($F$51:$F$55,D58,$G$51:$G$55)</f>
        <v>0</v>
      </c>
      <c r="H58" s="47">
        <f>SUMIF($F$51:$F$55,D58,$H$51:$H$55)</f>
        <v>0</v>
      </c>
      <c r="I58" s="47"/>
      <c r="J58" s="47">
        <f>SUMIF($F$51:$F$55,D58,$J$51:$J$55)</f>
        <v>0</v>
      </c>
      <c r="K58" s="47">
        <f>SUMIF($F$51:$F$55,D58,$K$51:$K$55)</f>
        <v>0</v>
      </c>
      <c r="L58" s="47">
        <f>SUMIF($F$51:$F$55,D58,$L$51:$L$55)</f>
        <v>0</v>
      </c>
      <c r="M58" s="47">
        <f>SUM(M51:M55)</f>
        <v>9041824.4884916451</v>
      </c>
      <c r="N58" s="48"/>
    </row>
    <row r="59" spans="1:14" ht="17.25" thickBot="1" x14ac:dyDescent="0.35">
      <c r="A59" s="179"/>
      <c r="B59" s="180"/>
      <c r="C59" s="180"/>
      <c r="D59" s="183" t="s">
        <v>81</v>
      </c>
      <c r="E59" s="183"/>
      <c r="F59" s="49"/>
      <c r="G59" s="50">
        <f>SUMIF($F$51:$F$55,D59,$G$51:$G$55)</f>
        <v>0</v>
      </c>
      <c r="H59" s="50">
        <f>SUMIF($F$51:$F$55,D59,$H$51:$H$55)</f>
        <v>0</v>
      </c>
      <c r="I59" s="50"/>
      <c r="J59" s="50">
        <f>SUMIF($F$51:$F$55,D59,$J$51:$J$55)</f>
        <v>0</v>
      </c>
      <c r="K59" s="50">
        <f>SUMIF($F$51:$F$55,D59,$K$51:$K$55)</f>
        <v>0</v>
      </c>
      <c r="L59" s="50">
        <f>SUMIF($F$51:$F$55,D59,$L$51:$L$55)</f>
        <v>0</v>
      </c>
      <c r="M59" s="50"/>
      <c r="N59" s="51"/>
    </row>
    <row r="60" spans="1:14" ht="36.75" customHeight="1" x14ac:dyDescent="0.3">
      <c r="A60" s="112">
        <v>32</v>
      </c>
      <c r="B60" s="127" t="s">
        <v>143</v>
      </c>
      <c r="C60" s="109" t="s">
        <v>144</v>
      </c>
      <c r="D60" s="118" t="s">
        <v>111</v>
      </c>
      <c r="E60" s="54" t="s">
        <v>145</v>
      </c>
      <c r="F60" s="109" t="s">
        <v>3</v>
      </c>
      <c r="G60" s="122">
        <v>74000000000</v>
      </c>
      <c r="H60" s="7">
        <v>74000000000</v>
      </c>
      <c r="I60" s="129" t="s">
        <v>146</v>
      </c>
      <c r="J60" s="7">
        <v>56380952381.200012</v>
      </c>
      <c r="K60" s="7">
        <v>26640222532.60001</v>
      </c>
      <c r="L60" s="55">
        <f>H60-J60</f>
        <v>17619047618.799988</v>
      </c>
      <c r="M60" s="122">
        <f t="shared" ref="M60:M66" si="3">IF(F60=$B$142,L60,IF(F60=$B$144,L60*$C$144/$C$142,IF(F60=$B$143,L60*$C$143/$C$142,IF(F60=$B$141,L60/$C$142))))</f>
        <v>36263630.714197479</v>
      </c>
      <c r="N60" s="115" t="s">
        <v>86</v>
      </c>
    </row>
    <row r="61" spans="1:14" ht="53.25" customHeight="1" x14ac:dyDescent="0.3">
      <c r="A61" s="125">
        <v>33</v>
      </c>
      <c r="B61" s="126" t="s">
        <v>143</v>
      </c>
      <c r="C61" s="126" t="s">
        <v>147</v>
      </c>
      <c r="D61" s="126" t="s">
        <v>36</v>
      </c>
      <c r="E61" s="126" t="s">
        <v>148</v>
      </c>
      <c r="F61" s="126" t="s">
        <v>3</v>
      </c>
      <c r="G61" s="7">
        <v>2035890300</v>
      </c>
      <c r="H61" s="7">
        <v>2035890300</v>
      </c>
      <c r="I61" s="25" t="s">
        <v>53</v>
      </c>
      <c r="J61" s="7">
        <v>0</v>
      </c>
      <c r="K61" s="7">
        <v>0</v>
      </c>
      <c r="L61" s="37">
        <f t="shared" ref="L61:L65" si="4">H61-J61</f>
        <v>2035890300</v>
      </c>
      <c r="M61" s="7">
        <f t="shared" si="3"/>
        <v>4190281.7684106533</v>
      </c>
      <c r="N61" s="24" t="s">
        <v>86</v>
      </c>
    </row>
    <row r="62" spans="1:14" ht="81" x14ac:dyDescent="0.3">
      <c r="A62" s="112">
        <v>34</v>
      </c>
      <c r="B62" s="127" t="s">
        <v>149</v>
      </c>
      <c r="C62" s="126" t="s">
        <v>150</v>
      </c>
      <c r="D62" s="124" t="s">
        <v>36</v>
      </c>
      <c r="E62" s="124" t="s">
        <v>151</v>
      </c>
      <c r="F62" s="23" t="s">
        <v>38</v>
      </c>
      <c r="G62" s="7">
        <v>3500000</v>
      </c>
      <c r="H62" s="7">
        <v>3500000</v>
      </c>
      <c r="I62" s="25">
        <v>7.4999999999999997E-3</v>
      </c>
      <c r="J62" s="7">
        <v>696000</v>
      </c>
      <c r="K62" s="7">
        <v>399592.92223114631</v>
      </c>
      <c r="L62" s="7">
        <f t="shared" si="4"/>
        <v>2804000</v>
      </c>
      <c r="M62" s="7">
        <f t="shared" si="3"/>
        <v>3164585.1891491376</v>
      </c>
      <c r="N62" s="24" t="s">
        <v>86</v>
      </c>
    </row>
    <row r="63" spans="1:14" ht="40.5" x14ac:dyDescent="0.3">
      <c r="A63" s="125">
        <v>35</v>
      </c>
      <c r="B63" s="127" t="s">
        <v>152</v>
      </c>
      <c r="C63" s="126" t="s">
        <v>153</v>
      </c>
      <c r="D63" s="126" t="s">
        <v>154</v>
      </c>
      <c r="E63" s="124" t="s">
        <v>155</v>
      </c>
      <c r="F63" s="23" t="s">
        <v>60</v>
      </c>
      <c r="G63" s="37">
        <v>1689937.9</v>
      </c>
      <c r="H63" s="7">
        <v>1689937.9</v>
      </c>
      <c r="I63" s="35">
        <v>5.9900000000000002E-2</v>
      </c>
      <c r="J63" s="7">
        <v>759598.96</v>
      </c>
      <c r="K63" s="7">
        <v>1881880.1499999997</v>
      </c>
      <c r="L63" s="37">
        <f t="shared" si="4"/>
        <v>930338.94</v>
      </c>
      <c r="M63" s="7">
        <f t="shared" si="3"/>
        <v>930338.94</v>
      </c>
      <c r="N63" s="56" t="s">
        <v>86</v>
      </c>
    </row>
    <row r="64" spans="1:14" ht="27" x14ac:dyDescent="0.3">
      <c r="A64" s="112">
        <v>36</v>
      </c>
      <c r="B64" s="127" t="s">
        <v>156</v>
      </c>
      <c r="C64" s="126" t="s">
        <v>157</v>
      </c>
      <c r="D64" s="126" t="s">
        <v>154</v>
      </c>
      <c r="E64" s="124" t="s">
        <v>158</v>
      </c>
      <c r="F64" s="23" t="s">
        <v>60</v>
      </c>
      <c r="G64" s="37">
        <v>2828000</v>
      </c>
      <c r="H64" s="7">
        <v>2828000</v>
      </c>
      <c r="I64" s="35">
        <v>5.9900000000000002E-2</v>
      </c>
      <c r="J64" s="7">
        <v>987862.33000000007</v>
      </c>
      <c r="K64" s="7">
        <v>2754471.8900000006</v>
      </c>
      <c r="L64" s="37">
        <f t="shared" si="4"/>
        <v>1840137.67</v>
      </c>
      <c r="M64" s="7">
        <f t="shared" si="3"/>
        <v>1840137.67</v>
      </c>
      <c r="N64" s="56" t="s">
        <v>86</v>
      </c>
    </row>
    <row r="65" spans="1:16" ht="121.5" x14ac:dyDescent="0.3">
      <c r="A65" s="125">
        <v>37</v>
      </c>
      <c r="B65" s="127" t="s">
        <v>159</v>
      </c>
      <c r="C65" s="126" t="s">
        <v>160</v>
      </c>
      <c r="D65" s="126" t="s">
        <v>154</v>
      </c>
      <c r="E65" s="124" t="s">
        <v>161</v>
      </c>
      <c r="F65" s="126" t="s">
        <v>3</v>
      </c>
      <c r="G65" s="57">
        <v>2092000000</v>
      </c>
      <c r="H65" s="7">
        <v>2092000000</v>
      </c>
      <c r="I65" s="58">
        <v>0.02</v>
      </c>
      <c r="J65" s="7">
        <v>283661016</v>
      </c>
      <c r="K65" s="7">
        <v>390610723.55999988</v>
      </c>
      <c r="L65" s="37">
        <f t="shared" si="4"/>
        <v>1808338984</v>
      </c>
      <c r="M65" s="7">
        <f t="shared" si="3"/>
        <v>3721934.2691310253</v>
      </c>
      <c r="N65" s="56" t="s">
        <v>86</v>
      </c>
    </row>
    <row r="66" spans="1:16" ht="122.25" thickBot="1" x14ac:dyDescent="0.35">
      <c r="A66" s="112">
        <v>38</v>
      </c>
      <c r="B66" s="127" t="s">
        <v>159</v>
      </c>
      <c r="C66" s="126" t="s">
        <v>162</v>
      </c>
      <c r="D66" s="126" t="s">
        <v>154</v>
      </c>
      <c r="E66" s="124" t="s">
        <v>163</v>
      </c>
      <c r="F66" s="124" t="s">
        <v>3</v>
      </c>
      <c r="G66" s="57">
        <v>2187306400</v>
      </c>
      <c r="H66" s="57">
        <v>2187306400</v>
      </c>
      <c r="I66" s="58">
        <v>0.03</v>
      </c>
      <c r="J66" s="7">
        <v>0</v>
      </c>
      <c r="K66" s="7">
        <v>159170515.90000001</v>
      </c>
      <c r="L66" s="37">
        <f>H66-J66</f>
        <v>2187306400</v>
      </c>
      <c r="M66" s="7">
        <f t="shared" si="3"/>
        <v>4501927.304161693</v>
      </c>
      <c r="N66" s="56" t="s">
        <v>86</v>
      </c>
    </row>
    <row r="67" spans="1:16" ht="20.25" customHeight="1" x14ac:dyDescent="0.3">
      <c r="A67" s="175" t="s">
        <v>164</v>
      </c>
      <c r="B67" s="176"/>
      <c r="C67" s="176"/>
      <c r="D67" s="181" t="s">
        <v>38</v>
      </c>
      <c r="E67" s="181"/>
      <c r="F67" s="42"/>
      <c r="G67" s="44">
        <f>SUMIF($F$60:$F$66,D67,$G$60:$G$66)</f>
        <v>3500000</v>
      </c>
      <c r="H67" s="44">
        <f>SUMIF($F$60:$F$66,D67,$H$60:$H$66)</f>
        <v>3500000</v>
      </c>
      <c r="I67" s="44"/>
      <c r="J67" s="44">
        <f>SUMIF($F$60:$F$66,D67,$J$60:$J$66)</f>
        <v>696000</v>
      </c>
      <c r="K67" s="44">
        <f>SUMIF($F$60:$F$66,D67,$K$60:$K$66)</f>
        <v>399592.92223114631</v>
      </c>
      <c r="L67" s="44">
        <f>SUMIF($F$60:$F$66,D67,$L$60:$L$66)</f>
        <v>2804000</v>
      </c>
      <c r="M67" s="44"/>
      <c r="N67" s="45"/>
    </row>
    <row r="68" spans="1:16" ht="22.5" customHeight="1" x14ac:dyDescent="0.3">
      <c r="A68" s="177"/>
      <c r="B68" s="178"/>
      <c r="C68" s="178"/>
      <c r="D68" s="182" t="s">
        <v>3</v>
      </c>
      <c r="E68" s="182"/>
      <c r="F68" s="46"/>
      <c r="G68" s="47">
        <f>SUMIF($F$60:$F$66,D68,$G$60:$G$66)</f>
        <v>80315196700</v>
      </c>
      <c r="H68" s="47">
        <f>SUMIF($F$60:$F$66,D68,$H$60:$H$66)</f>
        <v>80315196700</v>
      </c>
      <c r="I68" s="47"/>
      <c r="J68" s="47">
        <f>SUMIF($F$60:$F$66,D68,$J$60:$J$66)</f>
        <v>56664613397.200012</v>
      </c>
      <c r="K68" s="47">
        <f>SUMIF($F$60:$F$66,D68,$K$60:$K$66)</f>
        <v>27190003772.060013</v>
      </c>
      <c r="L68" s="47">
        <f>SUMIF($F$60:$F$66,D68,$L$60:$L$66)</f>
        <v>23650583302.799988</v>
      </c>
      <c r="M68" s="47"/>
      <c r="N68" s="48"/>
    </row>
    <row r="69" spans="1:16" ht="22.5" customHeight="1" x14ac:dyDescent="0.3">
      <c r="A69" s="177"/>
      <c r="B69" s="178"/>
      <c r="C69" s="178"/>
      <c r="D69" s="182" t="s">
        <v>60</v>
      </c>
      <c r="E69" s="182"/>
      <c r="F69" s="46"/>
      <c r="G69" s="47">
        <f>SUMIF($F$60:$F$66,D69,$G$60:$G$66)</f>
        <v>4517937.9000000004</v>
      </c>
      <c r="H69" s="47">
        <f>SUMIF($F$60:$F$66,D69,$H$60:$H$66)</f>
        <v>4517937.9000000004</v>
      </c>
      <c r="I69" s="47"/>
      <c r="J69" s="47">
        <f>SUMIF($F$60:$F$66,D69,$J$60:$J$66)</f>
        <v>1747461.29</v>
      </c>
      <c r="K69" s="47">
        <f>SUMIF($F$60:$F$66,D69,$K$60:$K$66)</f>
        <v>4636352.04</v>
      </c>
      <c r="L69" s="47">
        <f>SUMIF($F$60:$F$66,D69,$L$60:$L$66)</f>
        <v>2770476.61</v>
      </c>
      <c r="M69" s="47">
        <f>SUM(M60:M68)</f>
        <v>54612835.855049983</v>
      </c>
      <c r="N69" s="48"/>
    </row>
    <row r="70" spans="1:16" ht="21.75" customHeight="1" thickBot="1" x14ac:dyDescent="0.35">
      <c r="A70" s="179"/>
      <c r="B70" s="180"/>
      <c r="C70" s="180"/>
      <c r="D70" s="183" t="s">
        <v>81</v>
      </c>
      <c r="E70" s="183"/>
      <c r="F70" s="49"/>
      <c r="G70" s="50">
        <f>SUMIF($F$60:$F$66,D70,$G$60:$G$66)</f>
        <v>0</v>
      </c>
      <c r="H70" s="50">
        <f>SUMIF($F$60:$F$66,D70,$H$60:$H$66)</f>
        <v>0</v>
      </c>
      <c r="I70" s="50"/>
      <c r="J70" s="50">
        <f>SUMIF($F$60:$F$66,D70,$J$60:$J$66)</f>
        <v>0</v>
      </c>
      <c r="K70" s="50">
        <f>SUMIF($F$60:$F$66,D70,$K$60:$K$66)</f>
        <v>0</v>
      </c>
      <c r="L70" s="50">
        <f>SUMIF($F$60:$F$66,D70,$L$60:$L$66)</f>
        <v>0</v>
      </c>
      <c r="M70" s="50"/>
      <c r="N70" s="51"/>
    </row>
    <row r="71" spans="1:16" ht="27" x14ac:dyDescent="0.3">
      <c r="A71" s="125">
        <v>39</v>
      </c>
      <c r="B71" s="127" t="s">
        <v>165</v>
      </c>
      <c r="C71" s="126" t="s">
        <v>166</v>
      </c>
      <c r="D71" s="126" t="s">
        <v>103</v>
      </c>
      <c r="E71" s="126" t="s">
        <v>167</v>
      </c>
      <c r="F71" s="23" t="s">
        <v>60</v>
      </c>
      <c r="G71" s="7">
        <v>361332</v>
      </c>
      <c r="H71" s="7">
        <v>361332</v>
      </c>
      <c r="I71" s="25">
        <v>7.7700000000000005E-2</v>
      </c>
      <c r="J71" s="7">
        <v>162402.7531847191</v>
      </c>
      <c r="K71" s="7">
        <v>187530</v>
      </c>
      <c r="L71" s="37">
        <f>H71-J71</f>
        <v>198929.2468152809</v>
      </c>
      <c r="M71" s="122">
        <f>IF(F71=$B$142,L71,IF(F71=$B$144,L71*$C$144/$C$142,IF(F71=$B$143,L71*$C$143/$C$142,IF(F71=$B$141,L71/$C$142))))</f>
        <v>198929.2468152809</v>
      </c>
      <c r="N71" s="24" t="s">
        <v>168</v>
      </c>
      <c r="P71" s="140"/>
    </row>
    <row r="72" spans="1:16" ht="40.5" x14ac:dyDescent="0.3">
      <c r="A72" s="125">
        <v>40</v>
      </c>
      <c r="B72" s="59" t="s">
        <v>169</v>
      </c>
      <c r="C72" s="60" t="s">
        <v>170</v>
      </c>
      <c r="D72" s="110" t="s">
        <v>129</v>
      </c>
      <c r="E72" s="61" t="s">
        <v>171</v>
      </c>
      <c r="F72" s="62" t="s">
        <v>38</v>
      </c>
      <c r="G72" s="61">
        <v>8000000</v>
      </c>
      <c r="H72" s="61">
        <v>80000</v>
      </c>
      <c r="I72" s="63" t="s">
        <v>53</v>
      </c>
      <c r="J72" s="61">
        <v>14545.45</v>
      </c>
      <c r="K72" s="61">
        <v>105748.67</v>
      </c>
      <c r="L72" s="64">
        <v>65454.539999999994</v>
      </c>
      <c r="M72" s="65">
        <f>IF(F72=$B$142,L72,IF(F72=$B$144,L72*$C$144/$C$142,IF(F72=$B$143,L72*$C$143/$C$142,IF(F72=$B$141,L72/$C$142))))</f>
        <v>73871.778832585522</v>
      </c>
      <c r="N72" s="66" t="s">
        <v>172</v>
      </c>
      <c r="P72" s="140"/>
    </row>
    <row r="73" spans="1:16" ht="40.5" x14ac:dyDescent="0.3">
      <c r="A73" s="125">
        <v>41</v>
      </c>
      <c r="B73" s="59" t="s">
        <v>169</v>
      </c>
      <c r="C73" s="60" t="s">
        <v>173</v>
      </c>
      <c r="D73" s="110" t="s">
        <v>137</v>
      </c>
      <c r="E73" s="61" t="s">
        <v>171</v>
      </c>
      <c r="F73" s="62" t="s">
        <v>38</v>
      </c>
      <c r="G73" s="61">
        <v>8000000</v>
      </c>
      <c r="H73" s="61"/>
      <c r="I73" s="63" t="s">
        <v>53</v>
      </c>
      <c r="J73" s="61"/>
      <c r="K73" s="61"/>
      <c r="L73" s="64">
        <f t="shared" ref="L73:L94" si="5">H73-J73</f>
        <v>0</v>
      </c>
      <c r="M73" s="65">
        <f>IF(F73=$B$142,L73,IF(F73=$B$144,L73*$C$144/$C$142,IF(F73=$B$143,L73*$C$143/$C$142,IF(F73=$B$141,L73/$C$142))))</f>
        <v>0</v>
      </c>
      <c r="N73" s="66" t="s">
        <v>172</v>
      </c>
      <c r="P73" s="140"/>
    </row>
    <row r="74" spans="1:16" ht="50.25" customHeight="1" x14ac:dyDescent="0.3">
      <c r="A74" s="158">
        <v>42</v>
      </c>
      <c r="B74" s="190" t="s">
        <v>174</v>
      </c>
      <c r="C74" s="192" t="s">
        <v>291</v>
      </c>
      <c r="D74" s="194" t="s">
        <v>129</v>
      </c>
      <c r="E74" s="148" t="s">
        <v>175</v>
      </c>
      <c r="F74" s="62" t="s">
        <v>38</v>
      </c>
      <c r="G74" s="61">
        <v>5500000</v>
      </c>
      <c r="H74" s="61">
        <v>672107.38</v>
      </c>
      <c r="I74" s="63" t="s">
        <v>53</v>
      </c>
      <c r="J74" s="61"/>
      <c r="K74" s="61"/>
      <c r="L74" s="64">
        <f t="shared" si="5"/>
        <v>672107.38</v>
      </c>
      <c r="M74" s="65">
        <f>IF(F74=$B$142,L74,IF(F74=$B$144,L74*$C$144/$C$142,IF(F74=$B$143,L74*$C$143/$C$142,IF(F74=$B$141,L74/$C$142))))</f>
        <v>758538.18126456183</v>
      </c>
      <c r="N74" s="162" t="s">
        <v>86</v>
      </c>
      <c r="P74" s="140"/>
    </row>
    <row r="75" spans="1:16" ht="50.25" customHeight="1" x14ac:dyDescent="0.3">
      <c r="A75" s="153"/>
      <c r="B75" s="191"/>
      <c r="C75" s="193"/>
      <c r="D75" s="195"/>
      <c r="E75" s="149"/>
      <c r="F75" s="124" t="s">
        <v>3</v>
      </c>
      <c r="G75" s="61">
        <v>70510756.200000003</v>
      </c>
      <c r="H75" s="61">
        <v>70510756.200000003</v>
      </c>
      <c r="I75" s="63"/>
      <c r="J75" s="61"/>
      <c r="K75" s="61"/>
      <c r="L75" s="64">
        <f t="shared" si="5"/>
        <v>70510756.200000003</v>
      </c>
      <c r="M75" s="65"/>
      <c r="N75" s="163"/>
      <c r="P75" s="140"/>
    </row>
    <row r="76" spans="1:16" ht="40.5" x14ac:dyDescent="0.3">
      <c r="A76" s="125">
        <v>43</v>
      </c>
      <c r="B76" s="127" t="s">
        <v>176</v>
      </c>
      <c r="C76" s="126" t="s">
        <v>177</v>
      </c>
      <c r="D76" s="126" t="s">
        <v>124</v>
      </c>
      <c r="E76" s="7" t="s">
        <v>178</v>
      </c>
      <c r="F76" s="124" t="s">
        <v>3</v>
      </c>
      <c r="G76" s="7">
        <v>249300000</v>
      </c>
      <c r="H76" s="7">
        <v>249300000</v>
      </c>
      <c r="I76" s="31">
        <v>1E-3</v>
      </c>
      <c r="J76" s="7">
        <v>42881892.899999999</v>
      </c>
      <c r="K76" s="7">
        <v>528153.5</v>
      </c>
      <c r="L76" s="64">
        <f t="shared" si="5"/>
        <v>206418107.09999999</v>
      </c>
      <c r="M76" s="122">
        <f>IF(F76=$B$142,L76,IF(F76=$B$144,L76*$C$144/$C$142,IF(F76=$B$143,L76*$C$143/$C$142,IF(F76=$B$141,L76/$C$142))))</f>
        <v>424851.00049396942</v>
      </c>
      <c r="N76" s="24" t="s">
        <v>86</v>
      </c>
      <c r="P76" s="140"/>
    </row>
    <row r="77" spans="1:16" ht="84" customHeight="1" x14ac:dyDescent="0.3">
      <c r="A77" s="126">
        <v>44</v>
      </c>
      <c r="B77" s="127" t="s">
        <v>118</v>
      </c>
      <c r="C77" s="126" t="s">
        <v>119</v>
      </c>
      <c r="D77" s="124" t="s">
        <v>111</v>
      </c>
      <c r="E77" s="7" t="s">
        <v>120</v>
      </c>
      <c r="F77" s="23" t="s">
        <v>60</v>
      </c>
      <c r="G77" s="7">
        <v>4000000</v>
      </c>
      <c r="H77" s="7">
        <v>664584.16999999993</v>
      </c>
      <c r="I77" s="25" t="s">
        <v>53</v>
      </c>
      <c r="J77" s="7">
        <v>276725.90000000002</v>
      </c>
      <c r="K77" s="7">
        <v>145951.80000000002</v>
      </c>
      <c r="L77" s="64">
        <f t="shared" si="5"/>
        <v>387858.2699999999</v>
      </c>
      <c r="M77" s="7">
        <f>IF(F77=$B$142,L77,IF(F77=$B$144,L77*$C$144/$C$142,IF(F77=$B$143,L77*$C$143/$C$142,IF(F77=$B$145,L77*$C$145/$C$142,IF(F77=$B$141,L77/$C$142)))))</f>
        <v>387858.2699999999</v>
      </c>
      <c r="N77" s="24" t="s">
        <v>121</v>
      </c>
      <c r="P77" s="140"/>
    </row>
    <row r="78" spans="1:16" ht="78.75" customHeight="1" x14ac:dyDescent="0.3">
      <c r="A78" s="125">
        <v>45</v>
      </c>
      <c r="B78" s="127" t="s">
        <v>179</v>
      </c>
      <c r="C78" s="126" t="s">
        <v>144</v>
      </c>
      <c r="D78" s="124" t="s">
        <v>111</v>
      </c>
      <c r="E78" s="124" t="s">
        <v>180</v>
      </c>
      <c r="F78" s="124" t="s">
        <v>3</v>
      </c>
      <c r="G78" s="57">
        <v>50600000</v>
      </c>
      <c r="H78" s="7">
        <v>50600000</v>
      </c>
      <c r="I78" s="127" t="s">
        <v>181</v>
      </c>
      <c r="J78" s="7"/>
      <c r="K78" s="7"/>
      <c r="L78" s="64">
        <f t="shared" si="5"/>
        <v>50600000</v>
      </c>
      <c r="M78" s="122">
        <f t="shared" ref="M78:M91" si="6">IF(F78=$B$142,L78,IF(F78=$B$144,L78*$C$144/$C$142,IF(F78=$B$143,L78*$C$143/$C$142,IF(F78=$B$141,L78/$C$142))))</f>
        <v>104145.22702012926</v>
      </c>
      <c r="N78" s="67" t="s">
        <v>182</v>
      </c>
      <c r="P78" s="140"/>
    </row>
    <row r="79" spans="1:16" ht="126.75" customHeight="1" x14ac:dyDescent="0.3">
      <c r="A79" s="125">
        <v>46</v>
      </c>
      <c r="B79" s="127" t="s">
        <v>179</v>
      </c>
      <c r="C79" s="126" t="s">
        <v>144</v>
      </c>
      <c r="D79" s="124" t="s">
        <v>111</v>
      </c>
      <c r="E79" s="124" t="s">
        <v>183</v>
      </c>
      <c r="F79" s="126" t="s">
        <v>3</v>
      </c>
      <c r="G79" s="57">
        <v>1100000000</v>
      </c>
      <c r="H79" s="7">
        <v>1100000000</v>
      </c>
      <c r="I79" s="127" t="s">
        <v>181</v>
      </c>
      <c r="J79" s="7"/>
      <c r="K79" s="7"/>
      <c r="L79" s="64">
        <f t="shared" si="5"/>
        <v>1100000000</v>
      </c>
      <c r="M79" s="122">
        <f t="shared" si="6"/>
        <v>2264026.6743506361</v>
      </c>
      <c r="N79" s="196" t="s">
        <v>294</v>
      </c>
      <c r="P79" s="140"/>
    </row>
    <row r="80" spans="1:16" ht="126.75" customHeight="1" x14ac:dyDescent="0.3">
      <c r="A80" s="125">
        <v>47</v>
      </c>
      <c r="B80" s="127" t="s">
        <v>179</v>
      </c>
      <c r="C80" s="126" t="s">
        <v>144</v>
      </c>
      <c r="D80" s="124" t="s">
        <v>111</v>
      </c>
      <c r="E80" s="124" t="s">
        <v>184</v>
      </c>
      <c r="F80" s="126" t="s">
        <v>3</v>
      </c>
      <c r="G80" s="57">
        <v>792386600</v>
      </c>
      <c r="H80" s="7">
        <v>791031693</v>
      </c>
      <c r="I80" s="127" t="s">
        <v>181</v>
      </c>
      <c r="J80" s="7"/>
      <c r="K80" s="7"/>
      <c r="L80" s="64">
        <f t="shared" si="5"/>
        <v>791031693</v>
      </c>
      <c r="M80" s="122">
        <f t="shared" si="6"/>
        <v>1628106.2301897665</v>
      </c>
      <c r="N80" s="197"/>
      <c r="P80" s="140"/>
    </row>
    <row r="81" spans="1:16" ht="126.75" customHeight="1" x14ac:dyDescent="0.3">
      <c r="A81" s="125">
        <v>48</v>
      </c>
      <c r="B81" s="127" t="s">
        <v>179</v>
      </c>
      <c r="C81" s="126" t="s">
        <v>144</v>
      </c>
      <c r="D81" s="124" t="s">
        <v>111</v>
      </c>
      <c r="E81" s="124" t="s">
        <v>185</v>
      </c>
      <c r="F81" s="126" t="s">
        <v>3</v>
      </c>
      <c r="G81" s="57">
        <v>254672300</v>
      </c>
      <c r="H81" s="7">
        <v>254335008</v>
      </c>
      <c r="I81" s="127" t="s">
        <v>181</v>
      </c>
      <c r="J81" s="7"/>
      <c r="K81" s="7"/>
      <c r="L81" s="64">
        <f t="shared" si="5"/>
        <v>254335008</v>
      </c>
      <c r="M81" s="122">
        <f t="shared" si="6"/>
        <v>523473.85666652943</v>
      </c>
      <c r="N81" s="198"/>
      <c r="P81" s="140"/>
    </row>
    <row r="82" spans="1:16" ht="27" x14ac:dyDescent="0.3">
      <c r="A82" s="125">
        <v>49</v>
      </c>
      <c r="B82" s="127" t="s">
        <v>186</v>
      </c>
      <c r="C82" s="126" t="s">
        <v>144</v>
      </c>
      <c r="D82" s="124" t="s">
        <v>124</v>
      </c>
      <c r="E82" s="124" t="s">
        <v>187</v>
      </c>
      <c r="F82" s="126" t="s">
        <v>3</v>
      </c>
      <c r="G82" s="57">
        <v>88731015</v>
      </c>
      <c r="H82" s="7">
        <v>88731000</v>
      </c>
      <c r="I82" s="68">
        <v>8.5000000000000006E-2</v>
      </c>
      <c r="J82" s="7"/>
      <c r="K82" s="7">
        <v>1591081</v>
      </c>
      <c r="L82" s="64">
        <f t="shared" si="5"/>
        <v>88731000</v>
      </c>
      <c r="M82" s="122">
        <f t="shared" si="6"/>
        <v>182626.68258346026</v>
      </c>
      <c r="N82" s="56" t="s">
        <v>188</v>
      </c>
      <c r="P82" s="140"/>
    </row>
    <row r="83" spans="1:16" ht="27" x14ac:dyDescent="0.3">
      <c r="A83" s="125">
        <v>50</v>
      </c>
      <c r="B83" s="127" t="s">
        <v>189</v>
      </c>
      <c r="C83" s="126" t="s">
        <v>190</v>
      </c>
      <c r="D83" s="124" t="s">
        <v>124</v>
      </c>
      <c r="E83" s="124" t="s">
        <v>191</v>
      </c>
      <c r="F83" s="126" t="s">
        <v>3</v>
      </c>
      <c r="G83" s="57">
        <v>3840000000</v>
      </c>
      <c r="H83" s="7">
        <v>3840000000</v>
      </c>
      <c r="I83" s="69">
        <v>1.0000000000000001E-5</v>
      </c>
      <c r="J83" s="70">
        <v>3484641868</v>
      </c>
      <c r="K83" s="7">
        <v>37169</v>
      </c>
      <c r="L83" s="64">
        <f t="shared" si="5"/>
        <v>355358132</v>
      </c>
      <c r="M83" s="122">
        <f t="shared" si="6"/>
        <v>731400.26345037657</v>
      </c>
      <c r="N83" s="56" t="s">
        <v>86</v>
      </c>
      <c r="P83" s="140"/>
    </row>
    <row r="84" spans="1:16" ht="40.5" x14ac:dyDescent="0.3">
      <c r="A84" s="125">
        <v>51</v>
      </c>
      <c r="B84" s="120" t="s">
        <v>192</v>
      </c>
      <c r="C84" s="108" t="s">
        <v>190</v>
      </c>
      <c r="D84" s="108" t="s">
        <v>154</v>
      </c>
      <c r="E84" s="126" t="s">
        <v>193</v>
      </c>
      <c r="F84" s="126" t="s">
        <v>60</v>
      </c>
      <c r="G84" s="71">
        <v>8944984.0899999999</v>
      </c>
      <c r="H84" s="7">
        <v>8944984.0899999999</v>
      </c>
      <c r="I84" s="72">
        <v>7.4999999999999997E-3</v>
      </c>
      <c r="J84" s="70">
        <v>2122538.5999999996</v>
      </c>
      <c r="K84" s="7">
        <v>855761.95000000007</v>
      </c>
      <c r="L84" s="64">
        <f t="shared" si="5"/>
        <v>6822445.4900000002</v>
      </c>
      <c r="M84" s="122">
        <f t="shared" si="6"/>
        <v>6822445.4900000002</v>
      </c>
      <c r="N84" s="114" t="s">
        <v>86</v>
      </c>
      <c r="P84" s="140"/>
    </row>
    <row r="85" spans="1:16" ht="27" x14ac:dyDescent="0.3">
      <c r="A85" s="218">
        <v>52</v>
      </c>
      <c r="B85" s="168" t="s">
        <v>194</v>
      </c>
      <c r="C85" s="148" t="s">
        <v>190</v>
      </c>
      <c r="D85" s="148" t="s">
        <v>154</v>
      </c>
      <c r="E85" s="126" t="s">
        <v>195</v>
      </c>
      <c r="F85" s="126" t="s">
        <v>3</v>
      </c>
      <c r="G85" s="71">
        <v>93025000</v>
      </c>
      <c r="H85" s="7">
        <v>93025000</v>
      </c>
      <c r="I85" s="72">
        <v>7.4999999999999997E-3</v>
      </c>
      <c r="J85" s="7">
        <v>12093250</v>
      </c>
      <c r="K85" s="7">
        <v>8338406.2799999993</v>
      </c>
      <c r="L85" s="64">
        <f t="shared" si="5"/>
        <v>80931750</v>
      </c>
      <c r="M85" s="122">
        <f t="shared" si="6"/>
        <v>166574.21891079735</v>
      </c>
      <c r="N85" s="162" t="s">
        <v>86</v>
      </c>
      <c r="P85" s="140"/>
    </row>
    <row r="86" spans="1:16" ht="27" customHeight="1" x14ac:dyDescent="0.3">
      <c r="A86" s="219"/>
      <c r="B86" s="169"/>
      <c r="C86" s="149"/>
      <c r="D86" s="149"/>
      <c r="E86" s="126" t="s">
        <v>195</v>
      </c>
      <c r="F86" s="126" t="s">
        <v>60</v>
      </c>
      <c r="G86" s="71">
        <v>5217725</v>
      </c>
      <c r="H86" s="7">
        <v>5217725</v>
      </c>
      <c r="I86" s="72">
        <v>7.4999999999999997E-3</v>
      </c>
      <c r="J86" s="7">
        <v>678304</v>
      </c>
      <c r="K86" s="7">
        <v>488380.74000000011</v>
      </c>
      <c r="L86" s="64">
        <f t="shared" si="5"/>
        <v>4539421</v>
      </c>
      <c r="M86" s="122">
        <f t="shared" si="6"/>
        <v>4539421</v>
      </c>
      <c r="N86" s="163"/>
      <c r="P86" s="140"/>
    </row>
    <row r="87" spans="1:16" ht="40.5" x14ac:dyDescent="0.3">
      <c r="A87" s="73">
        <v>53</v>
      </c>
      <c r="B87" s="120" t="s">
        <v>196</v>
      </c>
      <c r="C87" s="108" t="s">
        <v>190</v>
      </c>
      <c r="D87" s="108" t="s">
        <v>154</v>
      </c>
      <c r="E87" s="126" t="s">
        <v>197</v>
      </c>
      <c r="F87" s="126" t="s">
        <v>60</v>
      </c>
      <c r="G87" s="71">
        <v>1989000</v>
      </c>
      <c r="H87" s="7">
        <v>1989000</v>
      </c>
      <c r="I87" s="72">
        <v>7.4999999999999997E-3</v>
      </c>
      <c r="J87" s="7">
        <v>269694.15999999997</v>
      </c>
      <c r="K87" s="7">
        <v>158204.57999999999</v>
      </c>
      <c r="L87" s="64">
        <f t="shared" si="5"/>
        <v>1719305.84</v>
      </c>
      <c r="M87" s="122">
        <f t="shared" si="6"/>
        <v>1719305.84</v>
      </c>
      <c r="N87" s="114" t="s">
        <v>86</v>
      </c>
      <c r="P87" s="140"/>
    </row>
    <row r="88" spans="1:16" ht="81" x14ac:dyDescent="0.3">
      <c r="A88" s="73">
        <v>54</v>
      </c>
      <c r="B88" s="120" t="s">
        <v>198</v>
      </c>
      <c r="C88" s="108" t="s">
        <v>199</v>
      </c>
      <c r="D88" s="108" t="s">
        <v>103</v>
      </c>
      <c r="E88" s="108" t="s">
        <v>200</v>
      </c>
      <c r="F88" s="126" t="s">
        <v>60</v>
      </c>
      <c r="G88" s="71">
        <v>2217000</v>
      </c>
      <c r="H88" s="71">
        <v>2217000</v>
      </c>
      <c r="I88" s="74">
        <v>0.02</v>
      </c>
      <c r="J88" s="7">
        <v>1656550.78</v>
      </c>
      <c r="K88" s="7">
        <v>108750.1203452351</v>
      </c>
      <c r="L88" s="64">
        <v>1015317.5</v>
      </c>
      <c r="M88" s="122">
        <f t="shared" si="6"/>
        <v>1015317.5</v>
      </c>
      <c r="N88" s="114" t="s">
        <v>201</v>
      </c>
      <c r="P88" s="140"/>
    </row>
    <row r="89" spans="1:16" ht="54" x14ac:dyDescent="0.3">
      <c r="A89" s="112">
        <v>55</v>
      </c>
      <c r="B89" s="127" t="s">
        <v>202</v>
      </c>
      <c r="C89" s="126" t="s">
        <v>203</v>
      </c>
      <c r="D89" s="126" t="s">
        <v>124</v>
      </c>
      <c r="E89" s="126" t="s">
        <v>204</v>
      </c>
      <c r="F89" s="126" t="s">
        <v>60</v>
      </c>
      <c r="G89" s="7">
        <v>54600</v>
      </c>
      <c r="H89" s="7">
        <v>54600</v>
      </c>
      <c r="I89" s="31"/>
      <c r="J89" s="7">
        <v>53052.176505242765</v>
      </c>
      <c r="K89" s="7"/>
      <c r="L89" s="64">
        <f t="shared" si="5"/>
        <v>1547.8234947572346</v>
      </c>
      <c r="M89" s="122">
        <f t="shared" si="6"/>
        <v>1547.8234947572346</v>
      </c>
      <c r="N89" s="24" t="s">
        <v>205</v>
      </c>
      <c r="P89" s="140"/>
    </row>
    <row r="90" spans="1:16" ht="22.5" customHeight="1" x14ac:dyDescent="0.3">
      <c r="A90" s="199">
        <v>56</v>
      </c>
      <c r="B90" s="172" t="s">
        <v>206</v>
      </c>
      <c r="C90" s="170" t="s">
        <v>207</v>
      </c>
      <c r="D90" s="170"/>
      <c r="E90" s="159" t="s">
        <v>208</v>
      </c>
      <c r="F90" s="23" t="s">
        <v>60</v>
      </c>
      <c r="G90" s="57">
        <v>237758.39</v>
      </c>
      <c r="H90" s="7">
        <v>237758.39</v>
      </c>
      <c r="I90" s="31"/>
      <c r="J90" s="7"/>
      <c r="K90" s="7"/>
      <c r="L90" s="64">
        <f t="shared" si="5"/>
        <v>237758.39</v>
      </c>
      <c r="M90" s="122">
        <f t="shared" si="6"/>
        <v>237758.39</v>
      </c>
      <c r="N90" s="162" t="s">
        <v>86</v>
      </c>
      <c r="P90" s="140"/>
    </row>
    <row r="91" spans="1:16" ht="21.75" customHeight="1" x14ac:dyDescent="0.3">
      <c r="A91" s="199"/>
      <c r="B91" s="169"/>
      <c r="C91" s="149"/>
      <c r="D91" s="149"/>
      <c r="E91" s="156"/>
      <c r="F91" s="52" t="s">
        <v>3</v>
      </c>
      <c r="G91" s="4">
        <v>28883700</v>
      </c>
      <c r="H91" s="7">
        <v>28883700</v>
      </c>
      <c r="I91" s="123"/>
      <c r="J91" s="7"/>
      <c r="K91" s="7"/>
      <c r="L91" s="64">
        <f t="shared" si="5"/>
        <v>28883700</v>
      </c>
      <c r="M91" s="122">
        <f t="shared" si="6"/>
        <v>59448.606594492237</v>
      </c>
      <c r="N91" s="163"/>
      <c r="P91" s="140"/>
    </row>
    <row r="92" spans="1:16" ht="40.5" x14ac:dyDescent="0.3">
      <c r="A92" s="111">
        <v>57</v>
      </c>
      <c r="B92" s="120" t="s">
        <v>122</v>
      </c>
      <c r="C92" s="108" t="s">
        <v>123</v>
      </c>
      <c r="D92" s="108" t="s">
        <v>124</v>
      </c>
      <c r="E92" s="108" t="s">
        <v>125</v>
      </c>
      <c r="F92" s="108" t="s">
        <v>3</v>
      </c>
      <c r="G92" s="121">
        <v>303444194</v>
      </c>
      <c r="H92" s="7">
        <v>303444194</v>
      </c>
      <c r="I92" s="123">
        <v>0</v>
      </c>
      <c r="J92" s="7"/>
      <c r="K92" s="7"/>
      <c r="L92" s="64">
        <f t="shared" si="5"/>
        <v>303444194</v>
      </c>
      <c r="M92" s="7">
        <f>IF(F92=$B$142,L92,IF(F92=$B$144,L92*$C$144/$C$142,IF(F92=$B$143,L92*$C$143/$C$142,IF(F92=$B$145,L92*$C$145/$C$142,IF(F92=$B$141,L92/$C$142)))))</f>
        <v>624550.68126620841</v>
      </c>
      <c r="N92" s="114" t="s">
        <v>86</v>
      </c>
      <c r="P92" s="140"/>
    </row>
    <row r="93" spans="1:16" ht="27" x14ac:dyDescent="0.3">
      <c r="A93" s="125">
        <v>58</v>
      </c>
      <c r="B93" s="127" t="s">
        <v>209</v>
      </c>
      <c r="C93" s="126" t="s">
        <v>210</v>
      </c>
      <c r="D93" s="126" t="s">
        <v>211</v>
      </c>
      <c r="E93" s="126" t="s">
        <v>212</v>
      </c>
      <c r="F93" s="126" t="s">
        <v>60</v>
      </c>
      <c r="G93" s="5">
        <v>10000000</v>
      </c>
      <c r="H93" s="7">
        <v>10000000</v>
      </c>
      <c r="I93" s="68" t="s">
        <v>213</v>
      </c>
      <c r="J93" s="7">
        <v>2553676.86</v>
      </c>
      <c r="K93" s="7">
        <v>3496451.0652987706</v>
      </c>
      <c r="L93" s="64">
        <f t="shared" si="5"/>
        <v>7446323.1400000006</v>
      </c>
      <c r="M93" s="122">
        <f>IF(F93=$B$142,L93,IF(F93=$B$144,L93*$C$144/$C$142,IF(F93=$B$143,L93*$C$143/$C$142,IF(F93=$B$141,L93/$C$142))))</f>
        <v>7446323.1400000006</v>
      </c>
      <c r="N93" s="24" t="s">
        <v>214</v>
      </c>
      <c r="P93" s="140"/>
    </row>
    <row r="94" spans="1:16" ht="54.75" thickBot="1" x14ac:dyDescent="0.35">
      <c r="A94" s="125">
        <v>59</v>
      </c>
      <c r="B94" s="127" t="s">
        <v>209</v>
      </c>
      <c r="C94" s="126" t="s">
        <v>144</v>
      </c>
      <c r="D94" s="126" t="s">
        <v>211</v>
      </c>
      <c r="E94" s="126" t="s">
        <v>215</v>
      </c>
      <c r="F94" s="126" t="s">
        <v>3</v>
      </c>
      <c r="G94" s="7">
        <v>8000000000</v>
      </c>
      <c r="H94" s="7">
        <v>8000000000</v>
      </c>
      <c r="I94" s="25" t="s">
        <v>216</v>
      </c>
      <c r="J94" s="7"/>
      <c r="K94" s="7">
        <v>3496438357</v>
      </c>
      <c r="L94" s="64">
        <f t="shared" si="5"/>
        <v>8000000000</v>
      </c>
      <c r="M94" s="7">
        <f>IF(F94=$B$142,L94,IF(F94=$B$144,L94*$C$144/$C$142,IF(F94=$B$143,L94*$C$143/$C$142,IF(F94=$B$141,L94/$C$142))))</f>
        <v>16465648.540731898</v>
      </c>
      <c r="N94" s="24" t="s">
        <v>217</v>
      </c>
      <c r="P94" s="140"/>
    </row>
    <row r="95" spans="1:16" ht="21" customHeight="1" x14ac:dyDescent="0.3">
      <c r="A95" s="175" t="s">
        <v>218</v>
      </c>
      <c r="B95" s="176"/>
      <c r="C95" s="176"/>
      <c r="D95" s="181" t="s">
        <v>38</v>
      </c>
      <c r="E95" s="181"/>
      <c r="F95" s="75"/>
      <c r="G95" s="44">
        <f>SUMIF($F$71:$F$94,D95,$G$71:$G$94)</f>
        <v>21500000</v>
      </c>
      <c r="H95" s="44">
        <f>SUMIF($F$71:$F$94,D95,$H$71:$H$94)</f>
        <v>752107.38</v>
      </c>
      <c r="I95" s="44"/>
      <c r="J95" s="44">
        <f>SUMIF($F$71:$F$94,D95,$J$71:$J$94)</f>
        <v>14545.45</v>
      </c>
      <c r="K95" s="44">
        <f>SUMIF($F$71:$F$94,D95,$K$71:$K$94)</f>
        <v>105748.67</v>
      </c>
      <c r="L95" s="44">
        <f>SUMIF($F$71:$F$94,D95,$L$71:$L$94)</f>
        <v>737561.92</v>
      </c>
      <c r="M95" s="44"/>
      <c r="N95" s="45"/>
    </row>
    <row r="96" spans="1:16" ht="21" customHeight="1" x14ac:dyDescent="0.3">
      <c r="A96" s="177"/>
      <c r="B96" s="178"/>
      <c r="C96" s="178"/>
      <c r="D96" s="182" t="s">
        <v>3</v>
      </c>
      <c r="E96" s="182"/>
      <c r="F96" s="46"/>
      <c r="G96" s="47">
        <f>SUMIF($F$71:$F$94,D96,$G$71:$G$94)</f>
        <v>14871553565.200001</v>
      </c>
      <c r="H96" s="47">
        <f>SUMIF($F$71:$F$94,D96,$H$71:$H$94)</f>
        <v>14869861351.200001</v>
      </c>
      <c r="I96" s="47"/>
      <c r="J96" s="47">
        <f>SUMIF($F$71:$F$94,D96,$J$71:$J$94)</f>
        <v>3539617010.9000001</v>
      </c>
      <c r="K96" s="47">
        <f>SUMIF($F$71:$F$94,D96,$K$71:$K$94)</f>
        <v>3506933166.7800002</v>
      </c>
      <c r="L96" s="47">
        <f>SUMIF($F$71:$F$94,D96,$L$71:$L$94)</f>
        <v>11330244340.299999</v>
      </c>
      <c r="M96" s="47"/>
      <c r="N96" s="48"/>
    </row>
    <row r="97" spans="1:14" ht="26.25" customHeight="1" x14ac:dyDescent="0.3">
      <c r="A97" s="177"/>
      <c r="B97" s="178"/>
      <c r="C97" s="178"/>
      <c r="D97" s="182" t="s">
        <v>60</v>
      </c>
      <c r="E97" s="182"/>
      <c r="F97" s="46"/>
      <c r="G97" s="47">
        <f>SUMIF($F$71:$F$94,D97,$G$71:$G$94)</f>
        <v>33022399.48</v>
      </c>
      <c r="H97" s="47">
        <f>SUMIF($F$71:$F$94,D97,$H$71:$H$94)</f>
        <v>29686983.649999999</v>
      </c>
      <c r="I97" s="47"/>
      <c r="J97" s="47">
        <f>SUMIF($F$71:$F$94,D97,$J$71:$J$94)</f>
        <v>7772945.2296899613</v>
      </c>
      <c r="K97" s="47">
        <f>SUMIF($F$71:$F$94,D97,$K$71:$K$94)</f>
        <v>5441030.2556440057</v>
      </c>
      <c r="L97" s="47">
        <f>SUMIF($F$71:$F$94,D97,$L$71:$L$94)</f>
        <v>22368906.700310037</v>
      </c>
      <c r="M97" s="47">
        <f>SUM(M71:M94)</f>
        <v>46376168.642665453</v>
      </c>
      <c r="N97" s="48"/>
    </row>
    <row r="98" spans="1:14" ht="24" customHeight="1" thickBot="1" x14ac:dyDescent="0.35">
      <c r="A98" s="179"/>
      <c r="B98" s="180"/>
      <c r="C98" s="180"/>
      <c r="D98" s="183" t="s">
        <v>81</v>
      </c>
      <c r="E98" s="183"/>
      <c r="F98" s="49"/>
      <c r="G98" s="50">
        <f>SUMIF($F$71:$F$94,D98,$G$71:$G$94)</f>
        <v>0</v>
      </c>
      <c r="H98" s="50">
        <f>SUMIF($F$71:$F$94,D98,$H$71:$H$94)</f>
        <v>0</v>
      </c>
      <c r="I98" s="50"/>
      <c r="J98" s="50">
        <f>SUMIF($F$71:$F$94,D98,$J$71:$J$94)</f>
        <v>0</v>
      </c>
      <c r="K98" s="50">
        <f>SUMIF($F$71:$F$94,D98,$K$71:$K$94)</f>
        <v>0</v>
      </c>
      <c r="L98" s="50">
        <f>SUMIF($F$71:$F$94,D98,$L$71:$L$94)</f>
        <v>0</v>
      </c>
      <c r="M98" s="50"/>
      <c r="N98" s="51"/>
    </row>
    <row r="99" spans="1:14" ht="94.5" x14ac:dyDescent="0.3">
      <c r="A99" s="125">
        <v>60</v>
      </c>
      <c r="B99" s="108" t="s">
        <v>0</v>
      </c>
      <c r="C99" s="108" t="s">
        <v>1</v>
      </c>
      <c r="D99" s="108"/>
      <c r="E99" s="117" t="s">
        <v>219</v>
      </c>
      <c r="F99" s="126" t="s">
        <v>3</v>
      </c>
      <c r="G99" s="4">
        <v>6047000000</v>
      </c>
      <c r="H99" s="121">
        <v>6000000000</v>
      </c>
      <c r="I99" s="123"/>
      <c r="J99" s="121">
        <v>3126971382</v>
      </c>
      <c r="K99" s="7"/>
      <c r="L99" s="121">
        <f>H99-J99</f>
        <v>2873028618</v>
      </c>
      <c r="M99" s="122">
        <f t="shared" ref="M99:M104" si="7">IF(F99=$B$142,L99,IF(F99=$B$144,L99*$C$144/$C$142,IF(F99=$B$143,L99*$C$143/$C$142,IF(F99=$B$141,L99/$C$142))))</f>
        <v>5913284.9339315854</v>
      </c>
      <c r="N99" s="76" t="s">
        <v>86</v>
      </c>
    </row>
    <row r="100" spans="1:14" ht="94.5" x14ac:dyDescent="0.3">
      <c r="A100" s="125">
        <v>61</v>
      </c>
      <c r="B100" s="108" t="s">
        <v>4</v>
      </c>
      <c r="C100" s="108" t="s">
        <v>5</v>
      </c>
      <c r="D100" s="108"/>
      <c r="E100" s="117" t="s">
        <v>18</v>
      </c>
      <c r="F100" s="126" t="s">
        <v>3</v>
      </c>
      <c r="G100" s="7">
        <v>9300000000</v>
      </c>
      <c r="H100" s="5">
        <v>9024295000</v>
      </c>
      <c r="I100" s="123" t="s">
        <v>220</v>
      </c>
      <c r="J100" s="7">
        <v>3718827601</v>
      </c>
      <c r="K100" s="77"/>
      <c r="L100" s="121">
        <f>H100-J100</f>
        <v>5305467399</v>
      </c>
      <c r="M100" s="122">
        <f t="shared" si="7"/>
        <v>10919745.192030625</v>
      </c>
      <c r="N100" s="76" t="s">
        <v>86</v>
      </c>
    </row>
    <row r="101" spans="1:14" ht="81" x14ac:dyDescent="0.3">
      <c r="A101" s="125">
        <v>62</v>
      </c>
      <c r="B101" s="108" t="s">
        <v>4</v>
      </c>
      <c r="C101" s="108" t="s">
        <v>7</v>
      </c>
      <c r="D101" s="108"/>
      <c r="E101" s="117" t="s">
        <v>8</v>
      </c>
      <c r="F101" s="126" t="s">
        <v>3</v>
      </c>
      <c r="G101" s="7">
        <v>562500000</v>
      </c>
      <c r="H101" s="7">
        <v>562500000</v>
      </c>
      <c r="I101" s="123"/>
      <c r="J101" s="7"/>
      <c r="K101" s="7"/>
      <c r="L101" s="41">
        <f t="shared" ref="L101:L122" si="8">H101-J101</f>
        <v>562500000</v>
      </c>
      <c r="M101" s="122">
        <f t="shared" si="7"/>
        <v>1157740.9130202115</v>
      </c>
      <c r="N101" s="76" t="s">
        <v>86</v>
      </c>
    </row>
    <row r="102" spans="1:14" ht="20.25" customHeight="1" x14ac:dyDescent="0.3">
      <c r="A102" s="125">
        <v>63</v>
      </c>
      <c r="B102" s="148" t="s">
        <v>0</v>
      </c>
      <c r="C102" s="148" t="s">
        <v>9</v>
      </c>
      <c r="D102" s="108"/>
      <c r="E102" s="117" t="s">
        <v>11</v>
      </c>
      <c r="F102" s="126" t="s">
        <v>3</v>
      </c>
      <c r="G102" s="7">
        <v>2000000000</v>
      </c>
      <c r="H102" s="7">
        <v>2000000000</v>
      </c>
      <c r="I102" s="31">
        <v>2.7E-2</v>
      </c>
      <c r="J102" s="7"/>
      <c r="K102" s="7">
        <v>68417269.800000012</v>
      </c>
      <c r="L102" s="37">
        <f t="shared" si="8"/>
        <v>2000000000</v>
      </c>
      <c r="M102" s="7">
        <f t="shared" si="7"/>
        <v>4116412.1351829744</v>
      </c>
      <c r="N102" s="76" t="s">
        <v>86</v>
      </c>
    </row>
    <row r="103" spans="1:14" ht="19.5" customHeight="1" x14ac:dyDescent="0.3">
      <c r="A103" s="125">
        <v>64</v>
      </c>
      <c r="B103" s="170"/>
      <c r="C103" s="170"/>
      <c r="D103" s="108"/>
      <c r="E103" s="117" t="s">
        <v>13</v>
      </c>
      <c r="F103" s="109" t="s">
        <v>3</v>
      </c>
      <c r="G103" s="7">
        <v>2000000000</v>
      </c>
      <c r="H103" s="7">
        <v>2000000000</v>
      </c>
      <c r="I103" s="78">
        <v>5.7000000000000002E-2</v>
      </c>
      <c r="J103" s="122"/>
      <c r="K103" s="122">
        <v>153819379.60000002</v>
      </c>
      <c r="L103" s="37">
        <f t="shared" si="8"/>
        <v>2000000000</v>
      </c>
      <c r="M103" s="122">
        <f t="shared" si="7"/>
        <v>4116412.1351829744</v>
      </c>
      <c r="N103" s="76" t="s">
        <v>86</v>
      </c>
    </row>
    <row r="104" spans="1:14" ht="39.75" customHeight="1" thickBot="1" x14ac:dyDescent="0.35">
      <c r="A104" s="125">
        <v>65</v>
      </c>
      <c r="B104" s="217"/>
      <c r="C104" s="217"/>
      <c r="D104" s="82"/>
      <c r="E104" s="117" t="s">
        <v>221</v>
      </c>
      <c r="F104" s="109" t="s">
        <v>3</v>
      </c>
      <c r="G104" s="79">
        <v>5000000000</v>
      </c>
      <c r="H104" s="79">
        <v>5000000000</v>
      </c>
      <c r="I104" s="31">
        <v>2.7E-2</v>
      </c>
      <c r="J104" s="122"/>
      <c r="K104" s="122">
        <v>34209157.5</v>
      </c>
      <c r="L104" s="37">
        <f t="shared" si="8"/>
        <v>5000000000</v>
      </c>
      <c r="M104" s="122">
        <f t="shared" si="7"/>
        <v>10291030.337957436</v>
      </c>
      <c r="N104" s="76" t="s">
        <v>86</v>
      </c>
    </row>
    <row r="105" spans="1:14" x14ac:dyDescent="0.3">
      <c r="A105" s="210" t="s">
        <v>222</v>
      </c>
      <c r="B105" s="211"/>
      <c r="C105" s="211"/>
      <c r="D105" s="212" t="s">
        <v>38</v>
      </c>
      <c r="E105" s="213"/>
      <c r="F105" s="80"/>
      <c r="G105" s="81">
        <f>SUMIF($F$99:$F$130,D105,$G$99:$G$130)</f>
        <v>0</v>
      </c>
      <c r="H105" s="81">
        <f>SUMIF($F$99:$F$130,D105,$H$99:$H$130)</f>
        <v>0</v>
      </c>
      <c r="I105" s="44"/>
      <c r="J105" s="44">
        <f>SUMIF($F$99:$F$130,D105,$J$99:$J$130)</f>
        <v>0</v>
      </c>
      <c r="K105" s="44">
        <f>SUMIF($F$99:$F$130,D105,$K$99:$K$130)</f>
        <v>0</v>
      </c>
      <c r="L105" s="44">
        <f>SUMIF($F$99:$F$130,D105,$L$99:$L$130)</f>
        <v>0</v>
      </c>
      <c r="M105" s="44"/>
      <c r="N105" s="45"/>
    </row>
    <row r="106" spans="1:14" x14ac:dyDescent="0.3">
      <c r="A106" s="177"/>
      <c r="B106" s="178"/>
      <c r="C106" s="178"/>
      <c r="D106" s="214" t="s">
        <v>3</v>
      </c>
      <c r="E106" s="207"/>
      <c r="F106" s="46"/>
      <c r="G106" s="47">
        <f>SUMIF($F$99:$F$104,D106,$G$99:$G$104)</f>
        <v>24909500000</v>
      </c>
      <c r="H106" s="47">
        <f>SUMIF($F$99:$F$104,D106,$H$99:$H$104)</f>
        <v>24586795000</v>
      </c>
      <c r="I106" s="47"/>
      <c r="J106" s="47">
        <f>SUMIF($F$99:$F$104,D106,$J$99:$J$104)</f>
        <v>6845798983</v>
      </c>
      <c r="K106" s="47">
        <f>SUMIF($F$99:$F$104,D106,$K$99:$K$104)</f>
        <v>256445806.90000004</v>
      </c>
      <c r="L106" s="47">
        <f>SUMIF($F$99:$F$104,D106,$L$99:$L$104)</f>
        <v>17740996017</v>
      </c>
      <c r="M106" s="47"/>
      <c r="N106" s="48"/>
    </row>
    <row r="107" spans="1:14" x14ac:dyDescent="0.3">
      <c r="A107" s="177"/>
      <c r="B107" s="178"/>
      <c r="C107" s="178"/>
      <c r="D107" s="214" t="s">
        <v>60</v>
      </c>
      <c r="E107" s="207"/>
      <c r="F107" s="46"/>
      <c r="G107" s="47">
        <f>SUMIF($F$99:$F$130,D107,$G$99:$G$130)</f>
        <v>0</v>
      </c>
      <c r="H107" s="47">
        <f>SUMIF($F$99:$F$130,D107,$H$99:$H$130)</f>
        <v>0</v>
      </c>
      <c r="I107" s="47"/>
      <c r="J107" s="47">
        <f>SUMIF($F$99:$F$130,D107,$J$99:$J$130)</f>
        <v>0</v>
      </c>
      <c r="K107" s="47">
        <f>SUMIF($F$99:$F$130,D107,$K$99:$K$130)</f>
        <v>0</v>
      </c>
      <c r="L107" s="47">
        <f>SUMIF($F$99:$F$130,D107,$L$99:$L$130)</f>
        <v>0</v>
      </c>
      <c r="M107" s="47">
        <f>SUM(M99:M104)</f>
        <v>36514625.647305809</v>
      </c>
      <c r="N107" s="48"/>
    </row>
    <row r="108" spans="1:14" ht="17.25" thickBot="1" x14ac:dyDescent="0.35">
      <c r="A108" s="202"/>
      <c r="B108" s="203"/>
      <c r="C108" s="203"/>
      <c r="D108" s="215" t="s">
        <v>81</v>
      </c>
      <c r="E108" s="216"/>
      <c r="F108" s="49"/>
      <c r="G108" s="50">
        <f>SUMIF($F$99:$F$130,D108,$G$99:$G$130)</f>
        <v>0</v>
      </c>
      <c r="H108" s="50">
        <f>SUMIF($F$99:$F$130,D108,$H$99:$H$130)</f>
        <v>0</v>
      </c>
      <c r="I108" s="50"/>
      <c r="J108" s="50">
        <f>SUMIF($F$99:$F$130,D108,$J$99:$J$130)</f>
        <v>0</v>
      </c>
      <c r="K108" s="50">
        <f>SUMIF($F$99:$F$130,D108,$K$99:$K$130)</f>
        <v>0</v>
      </c>
      <c r="L108" s="50">
        <f>SUMIF($F$99:$F$130,D108,$L$99:$L$130)</f>
        <v>0</v>
      </c>
      <c r="M108" s="50"/>
      <c r="N108" s="51"/>
    </row>
    <row r="109" spans="1:14" ht="108" x14ac:dyDescent="0.3">
      <c r="A109" s="125">
        <v>66</v>
      </c>
      <c r="B109" s="120" t="s">
        <v>223</v>
      </c>
      <c r="C109" s="120" t="s">
        <v>224</v>
      </c>
      <c r="D109" s="108"/>
      <c r="E109" s="117" t="s">
        <v>225</v>
      </c>
      <c r="F109" s="126" t="s">
        <v>3</v>
      </c>
      <c r="G109" s="4">
        <v>574491741</v>
      </c>
      <c r="H109" s="7">
        <v>574491741</v>
      </c>
      <c r="I109" s="128">
        <v>1E-4</v>
      </c>
      <c r="J109" s="7">
        <v>71300</v>
      </c>
      <c r="K109" s="7">
        <v>574491741</v>
      </c>
      <c r="L109" s="41">
        <f t="shared" si="8"/>
        <v>574420441</v>
      </c>
      <c r="M109" s="122">
        <f t="shared" ref="M109:M130" si="9">IF(F109=$B$142,L109,IF(F109=$B$144,L109*$C$144/$C$142,IF(F109=$B$143,L109*$C$143/$C$142,IF(F109=$B$141,L109/$C$142))))</f>
        <v>1182275.6370147779</v>
      </c>
      <c r="N109" s="76" t="s">
        <v>226</v>
      </c>
    </row>
    <row r="110" spans="1:14" ht="108" x14ac:dyDescent="0.3">
      <c r="A110" s="125">
        <v>67</v>
      </c>
      <c r="B110" s="120" t="s">
        <v>227</v>
      </c>
      <c r="C110" s="120" t="s">
        <v>224</v>
      </c>
      <c r="D110" s="108"/>
      <c r="E110" s="117" t="s">
        <v>228</v>
      </c>
      <c r="F110" s="126" t="s">
        <v>3</v>
      </c>
      <c r="G110" s="4">
        <v>98612371</v>
      </c>
      <c r="H110" s="7">
        <v>98612371</v>
      </c>
      <c r="I110" s="128">
        <v>1E-4</v>
      </c>
      <c r="J110" s="7">
        <v>17060</v>
      </c>
      <c r="K110" s="7">
        <v>98612371</v>
      </c>
      <c r="L110" s="41">
        <f t="shared" si="8"/>
        <v>98595311</v>
      </c>
      <c r="M110" s="122">
        <f t="shared" si="9"/>
        <v>202929.46733626971</v>
      </c>
      <c r="N110" s="76" t="s">
        <v>229</v>
      </c>
    </row>
    <row r="111" spans="1:14" ht="108" x14ac:dyDescent="0.3">
      <c r="A111" s="125">
        <v>68</v>
      </c>
      <c r="B111" s="120" t="s">
        <v>230</v>
      </c>
      <c r="C111" s="120" t="s">
        <v>224</v>
      </c>
      <c r="D111" s="108"/>
      <c r="E111" s="117" t="s">
        <v>231</v>
      </c>
      <c r="F111" s="126" t="s">
        <v>3</v>
      </c>
      <c r="G111" s="4">
        <v>60132468</v>
      </c>
      <c r="H111" s="7">
        <v>60132468</v>
      </c>
      <c r="I111" s="128">
        <v>1E-4</v>
      </c>
      <c r="J111" s="7">
        <v>10367</v>
      </c>
      <c r="K111" s="7">
        <v>60132468</v>
      </c>
      <c r="L111" s="41">
        <f t="shared" si="8"/>
        <v>60122101</v>
      </c>
      <c r="M111" s="122">
        <f t="shared" si="9"/>
        <v>123743.67307454822</v>
      </c>
      <c r="N111" s="76" t="s">
        <v>232</v>
      </c>
    </row>
    <row r="112" spans="1:14" ht="108" x14ac:dyDescent="0.3">
      <c r="A112" s="125">
        <v>69</v>
      </c>
      <c r="B112" s="120" t="s">
        <v>233</v>
      </c>
      <c r="C112" s="120" t="s">
        <v>224</v>
      </c>
      <c r="D112" s="108"/>
      <c r="E112" s="117" t="s">
        <v>234</v>
      </c>
      <c r="F112" s="126" t="s">
        <v>3</v>
      </c>
      <c r="G112" s="7">
        <v>21953199</v>
      </c>
      <c r="H112" s="7">
        <v>21953199</v>
      </c>
      <c r="I112" s="128">
        <v>1E-4</v>
      </c>
      <c r="J112" s="7">
        <v>3720</v>
      </c>
      <c r="K112" s="7">
        <v>21953199</v>
      </c>
      <c r="L112" s="41">
        <f t="shared" si="8"/>
        <v>21949479</v>
      </c>
      <c r="M112" s="122">
        <f t="shared" si="9"/>
        <v>45176.550858271927</v>
      </c>
      <c r="N112" s="76" t="s">
        <v>235</v>
      </c>
    </row>
    <row r="113" spans="1:14" ht="108" x14ac:dyDescent="0.3">
      <c r="A113" s="125">
        <v>70</v>
      </c>
      <c r="B113" s="120" t="s">
        <v>236</v>
      </c>
      <c r="C113" s="120" t="s">
        <v>224</v>
      </c>
      <c r="D113" s="108"/>
      <c r="E113" s="117" t="s">
        <v>237</v>
      </c>
      <c r="F113" s="126" t="s">
        <v>3</v>
      </c>
      <c r="G113" s="4">
        <v>15801400</v>
      </c>
      <c r="H113" s="4">
        <v>15801400</v>
      </c>
      <c r="I113" s="128">
        <v>1E-4</v>
      </c>
      <c r="J113" s="7">
        <v>2000</v>
      </c>
      <c r="K113" s="7">
        <v>15801400</v>
      </c>
      <c r="L113" s="41">
        <f t="shared" si="8"/>
        <v>15799400</v>
      </c>
      <c r="M113" s="122">
        <f t="shared" si="9"/>
        <v>32518.420944304944</v>
      </c>
      <c r="N113" s="76" t="s">
        <v>238</v>
      </c>
    </row>
    <row r="114" spans="1:14" ht="108" x14ac:dyDescent="0.3">
      <c r="A114" s="125">
        <v>71</v>
      </c>
      <c r="B114" s="120" t="s">
        <v>239</v>
      </c>
      <c r="C114" s="120" t="s">
        <v>224</v>
      </c>
      <c r="D114" s="108"/>
      <c r="E114" s="117" t="s">
        <v>237</v>
      </c>
      <c r="F114" s="126" t="s">
        <v>3</v>
      </c>
      <c r="G114" s="4">
        <v>2554000</v>
      </c>
      <c r="H114" s="4">
        <v>2554000</v>
      </c>
      <c r="I114" s="128">
        <v>1E-4</v>
      </c>
      <c r="J114" s="7">
        <v>500</v>
      </c>
      <c r="K114" s="7">
        <v>2554000</v>
      </c>
      <c r="L114" s="41">
        <f t="shared" si="8"/>
        <v>2553500</v>
      </c>
      <c r="M114" s="122">
        <f t="shared" si="9"/>
        <v>5255.629193594863</v>
      </c>
      <c r="N114" s="76" t="s">
        <v>240</v>
      </c>
    </row>
    <row r="115" spans="1:14" ht="108" x14ac:dyDescent="0.3">
      <c r="A115" s="125">
        <v>72</v>
      </c>
      <c r="B115" s="120" t="s">
        <v>241</v>
      </c>
      <c r="C115" s="120" t="s">
        <v>224</v>
      </c>
      <c r="D115" s="108"/>
      <c r="E115" s="117" t="s">
        <v>242</v>
      </c>
      <c r="F115" s="126" t="s">
        <v>3</v>
      </c>
      <c r="G115" s="4">
        <v>29053320</v>
      </c>
      <c r="H115" s="4">
        <v>29053320</v>
      </c>
      <c r="I115" s="128">
        <v>1E-4</v>
      </c>
      <c r="J115" s="7">
        <v>5000</v>
      </c>
      <c r="K115" s="7">
        <v>29053320</v>
      </c>
      <c r="L115" s="41">
        <f t="shared" si="8"/>
        <v>29048320</v>
      </c>
      <c r="M115" s="122">
        <f t="shared" si="9"/>
        <v>59787.428477339148</v>
      </c>
      <c r="N115" s="76" t="s">
        <v>243</v>
      </c>
    </row>
    <row r="116" spans="1:14" ht="108" x14ac:dyDescent="0.3">
      <c r="A116" s="125">
        <v>73</v>
      </c>
      <c r="B116" s="120" t="s">
        <v>244</v>
      </c>
      <c r="C116" s="120" t="s">
        <v>224</v>
      </c>
      <c r="D116" s="108"/>
      <c r="E116" s="117" t="s">
        <v>245</v>
      </c>
      <c r="F116" s="126" t="s">
        <v>3</v>
      </c>
      <c r="G116" s="4">
        <v>192064443</v>
      </c>
      <c r="H116" s="4">
        <v>192064443</v>
      </c>
      <c r="I116" s="128">
        <v>1E-4</v>
      </c>
      <c r="J116" s="7">
        <v>28300</v>
      </c>
      <c r="K116" s="7">
        <v>192064443</v>
      </c>
      <c r="L116" s="41">
        <f t="shared" si="8"/>
        <v>192036143</v>
      </c>
      <c r="M116" s="122">
        <f t="shared" si="9"/>
        <v>395249.95471946651</v>
      </c>
      <c r="N116" s="76" t="s">
        <v>246</v>
      </c>
    </row>
    <row r="117" spans="1:14" ht="108" x14ac:dyDescent="0.3">
      <c r="A117" s="125">
        <v>74</v>
      </c>
      <c r="B117" s="120" t="s">
        <v>247</v>
      </c>
      <c r="C117" s="120" t="s">
        <v>224</v>
      </c>
      <c r="D117" s="108"/>
      <c r="E117" s="117" t="s">
        <v>248</v>
      </c>
      <c r="F117" s="126" t="s">
        <v>3</v>
      </c>
      <c r="G117" s="4">
        <v>6712500</v>
      </c>
      <c r="H117" s="4">
        <v>6712500</v>
      </c>
      <c r="I117" s="128">
        <v>1E-4</v>
      </c>
      <c r="J117" s="7">
        <v>1151</v>
      </c>
      <c r="K117" s="7">
        <v>0</v>
      </c>
      <c r="L117" s="41">
        <f t="shared" si="8"/>
        <v>6711349</v>
      </c>
      <c r="M117" s="122">
        <f t="shared" si="9"/>
        <v>13813.339233524061</v>
      </c>
      <c r="N117" s="76" t="s">
        <v>249</v>
      </c>
    </row>
    <row r="118" spans="1:14" ht="108" x14ac:dyDescent="0.3">
      <c r="A118" s="125">
        <v>75</v>
      </c>
      <c r="B118" s="120" t="s">
        <v>250</v>
      </c>
      <c r="C118" s="120" t="s">
        <v>224</v>
      </c>
      <c r="D118" s="108"/>
      <c r="E118" s="117" t="s">
        <v>248</v>
      </c>
      <c r="F118" s="126" t="s">
        <v>3</v>
      </c>
      <c r="G118" s="4">
        <v>3469534</v>
      </c>
      <c r="H118" s="4">
        <v>3469534</v>
      </c>
      <c r="I118" s="128">
        <v>1E-4</v>
      </c>
      <c r="J118" s="7">
        <v>600</v>
      </c>
      <c r="K118" s="7">
        <v>3469534</v>
      </c>
      <c r="L118" s="41">
        <f t="shared" si="8"/>
        <v>3468934</v>
      </c>
      <c r="M118" s="122">
        <f t="shared" si="9"/>
        <v>7139.7810068744084</v>
      </c>
      <c r="N118" s="76" t="s">
        <v>251</v>
      </c>
    </row>
    <row r="119" spans="1:14" ht="108" x14ac:dyDescent="0.3">
      <c r="A119" s="125">
        <v>76</v>
      </c>
      <c r="B119" s="120" t="s">
        <v>252</v>
      </c>
      <c r="C119" s="120" t="s">
        <v>224</v>
      </c>
      <c r="D119" s="108"/>
      <c r="E119" s="117" t="s">
        <v>253</v>
      </c>
      <c r="F119" s="126" t="s">
        <v>3</v>
      </c>
      <c r="G119" s="4">
        <v>11781702</v>
      </c>
      <c r="H119" s="4">
        <v>11781702</v>
      </c>
      <c r="I119" s="128">
        <v>1E-4</v>
      </c>
      <c r="J119" s="7">
        <v>1500</v>
      </c>
      <c r="K119" s="7">
        <v>11781702</v>
      </c>
      <c r="L119" s="41">
        <f t="shared" si="8"/>
        <v>11780202</v>
      </c>
      <c r="M119" s="122">
        <f t="shared" si="9"/>
        <v>24246.083233853373</v>
      </c>
      <c r="N119" s="76" t="s">
        <v>254</v>
      </c>
    </row>
    <row r="120" spans="1:14" ht="108" x14ac:dyDescent="0.3">
      <c r="A120" s="125">
        <v>77</v>
      </c>
      <c r="B120" s="120" t="s">
        <v>255</v>
      </c>
      <c r="C120" s="120" t="s">
        <v>224</v>
      </c>
      <c r="D120" s="108"/>
      <c r="E120" s="117" t="s">
        <v>256</v>
      </c>
      <c r="F120" s="126" t="s">
        <v>3</v>
      </c>
      <c r="G120" s="4">
        <v>128200000</v>
      </c>
      <c r="H120" s="4">
        <v>128200000</v>
      </c>
      <c r="I120" s="128">
        <v>1E-4</v>
      </c>
      <c r="J120" s="7">
        <v>25640</v>
      </c>
      <c r="K120" s="7">
        <v>128200000</v>
      </c>
      <c r="L120" s="41">
        <f t="shared" si="8"/>
        <v>128174360</v>
      </c>
      <c r="M120" s="122">
        <f t="shared" si="9"/>
        <v>263809.24546165561</v>
      </c>
      <c r="N120" s="76" t="s">
        <v>257</v>
      </c>
    </row>
    <row r="121" spans="1:14" ht="108" x14ac:dyDescent="0.3">
      <c r="A121" s="125">
        <v>78</v>
      </c>
      <c r="B121" s="120" t="s">
        <v>258</v>
      </c>
      <c r="C121" s="120" t="s">
        <v>224</v>
      </c>
      <c r="D121" s="108"/>
      <c r="E121" s="117" t="s">
        <v>259</v>
      </c>
      <c r="F121" s="126" t="s">
        <v>3</v>
      </c>
      <c r="G121" s="4">
        <v>26127500</v>
      </c>
      <c r="H121" s="4">
        <v>26127500</v>
      </c>
      <c r="I121" s="128">
        <v>1E-4</v>
      </c>
      <c r="J121" s="7">
        <v>4530</v>
      </c>
      <c r="K121" s="7">
        <v>26127500</v>
      </c>
      <c r="L121" s="41">
        <f t="shared" si="8"/>
        <v>26122970</v>
      </c>
      <c r="M121" s="122">
        <f t="shared" si="9"/>
        <v>53766.455357510393</v>
      </c>
      <c r="N121" s="76" t="s">
        <v>260</v>
      </c>
    </row>
    <row r="122" spans="1:14" ht="108" x14ac:dyDescent="0.3">
      <c r="A122" s="125">
        <v>79</v>
      </c>
      <c r="B122" s="120" t="s">
        <v>261</v>
      </c>
      <c r="C122" s="120" t="s">
        <v>224</v>
      </c>
      <c r="D122" s="108"/>
      <c r="E122" s="117" t="s">
        <v>262</v>
      </c>
      <c r="F122" s="126" t="s">
        <v>3</v>
      </c>
      <c r="G122" s="4">
        <v>19297200</v>
      </c>
      <c r="H122" s="4">
        <v>19297200</v>
      </c>
      <c r="I122" s="128">
        <v>1E-4</v>
      </c>
      <c r="J122" s="7">
        <v>3000</v>
      </c>
      <c r="K122" s="7">
        <v>19297200</v>
      </c>
      <c r="L122" s="41">
        <f t="shared" si="8"/>
        <v>19294200</v>
      </c>
      <c r="M122" s="122">
        <f t="shared" si="9"/>
        <v>39711.439509323674</v>
      </c>
      <c r="N122" s="76" t="s">
        <v>263</v>
      </c>
    </row>
    <row r="123" spans="1:14" ht="108" x14ac:dyDescent="0.3">
      <c r="A123" s="125">
        <v>80</v>
      </c>
      <c r="B123" s="120" t="s">
        <v>264</v>
      </c>
      <c r="C123" s="120" t="s">
        <v>224</v>
      </c>
      <c r="D123" s="108"/>
      <c r="E123" s="117" t="s">
        <v>248</v>
      </c>
      <c r="F123" s="126" t="s">
        <v>3</v>
      </c>
      <c r="G123" s="4">
        <v>2164000</v>
      </c>
      <c r="H123" s="4">
        <v>2164000</v>
      </c>
      <c r="I123" s="128">
        <v>1E-4</v>
      </c>
      <c r="J123" s="7">
        <v>370</v>
      </c>
      <c r="K123" s="7">
        <v>2163630</v>
      </c>
      <c r="L123" s="41">
        <f>H123-K123</f>
        <v>370</v>
      </c>
      <c r="M123" s="122">
        <f t="shared" si="9"/>
        <v>0.76153624500885031</v>
      </c>
      <c r="N123" s="76" t="s">
        <v>265</v>
      </c>
    </row>
    <row r="124" spans="1:14" ht="108" x14ac:dyDescent="0.3">
      <c r="A124" s="125">
        <v>81</v>
      </c>
      <c r="B124" s="120" t="s">
        <v>266</v>
      </c>
      <c r="C124" s="120" t="s">
        <v>224</v>
      </c>
      <c r="D124" s="120"/>
      <c r="E124" s="117" t="s">
        <v>267</v>
      </c>
      <c r="F124" s="126" t="s">
        <v>3</v>
      </c>
      <c r="G124" s="4">
        <v>253504102</v>
      </c>
      <c r="H124" s="4">
        <v>253504102</v>
      </c>
      <c r="I124" s="128">
        <v>1E-4</v>
      </c>
      <c r="J124" s="7">
        <v>18544</v>
      </c>
      <c r="K124" s="7">
        <v>253504102</v>
      </c>
      <c r="L124" s="41">
        <f t="shared" ref="L124:L130" si="10">H124-J124</f>
        <v>253485558</v>
      </c>
      <c r="M124" s="122">
        <f t="shared" si="9"/>
        <v>521725.51352241385</v>
      </c>
      <c r="N124" s="76" t="s">
        <v>268</v>
      </c>
    </row>
    <row r="125" spans="1:14" ht="108" x14ac:dyDescent="0.3">
      <c r="A125" s="125">
        <v>82</v>
      </c>
      <c r="B125" s="120" t="s">
        <v>269</v>
      </c>
      <c r="C125" s="120" t="s">
        <v>224</v>
      </c>
      <c r="D125" s="108"/>
      <c r="E125" s="117" t="s">
        <v>267</v>
      </c>
      <c r="F125" s="126" t="s">
        <v>3</v>
      </c>
      <c r="G125" s="4">
        <v>76200000</v>
      </c>
      <c r="H125" s="4">
        <v>76200000</v>
      </c>
      <c r="I125" s="128">
        <v>1E-4</v>
      </c>
      <c r="J125" s="7">
        <v>7620</v>
      </c>
      <c r="K125" s="7">
        <v>76200000</v>
      </c>
      <c r="L125" s="41">
        <f t="shared" si="10"/>
        <v>76192380</v>
      </c>
      <c r="M125" s="122">
        <f t="shared" si="9"/>
        <v>156819.61882023627</v>
      </c>
      <c r="N125" s="76" t="s">
        <v>270</v>
      </c>
    </row>
    <row r="126" spans="1:14" ht="108" x14ac:dyDescent="0.3">
      <c r="A126" s="125">
        <v>83</v>
      </c>
      <c r="B126" s="120" t="s">
        <v>271</v>
      </c>
      <c r="C126" s="120" t="s">
        <v>224</v>
      </c>
      <c r="D126" s="108"/>
      <c r="E126" s="117" t="s">
        <v>272</v>
      </c>
      <c r="F126" s="126" t="s">
        <v>3</v>
      </c>
      <c r="G126" s="4">
        <v>50613970</v>
      </c>
      <c r="H126" s="4">
        <v>50613970</v>
      </c>
      <c r="I126" s="128">
        <v>1E-4</v>
      </c>
      <c r="J126" s="7">
        <v>17600</v>
      </c>
      <c r="K126" s="7">
        <v>50613970</v>
      </c>
      <c r="L126" s="41">
        <f t="shared" si="10"/>
        <v>50596370</v>
      </c>
      <c r="M126" s="122">
        <f t="shared" si="9"/>
        <v>104137.75573210389</v>
      </c>
      <c r="N126" s="76" t="s">
        <v>273</v>
      </c>
    </row>
    <row r="127" spans="1:14" ht="108" x14ac:dyDescent="0.3">
      <c r="A127" s="125">
        <v>84</v>
      </c>
      <c r="B127" s="120" t="s">
        <v>274</v>
      </c>
      <c r="C127" s="120" t="s">
        <v>224</v>
      </c>
      <c r="D127" s="108"/>
      <c r="E127" s="117" t="s">
        <v>275</v>
      </c>
      <c r="F127" s="126" t="s">
        <v>3</v>
      </c>
      <c r="G127" s="4">
        <v>184740000</v>
      </c>
      <c r="H127" s="4">
        <v>184740000</v>
      </c>
      <c r="I127" s="128">
        <v>1E-4</v>
      </c>
      <c r="J127" s="7">
        <v>31700</v>
      </c>
      <c r="K127" s="7">
        <v>184740000</v>
      </c>
      <c r="L127" s="41">
        <f t="shared" si="10"/>
        <v>184708300</v>
      </c>
      <c r="M127" s="122">
        <f t="shared" si="9"/>
        <v>380167.74379450869</v>
      </c>
      <c r="N127" s="76" t="s">
        <v>276</v>
      </c>
    </row>
    <row r="128" spans="1:14" ht="108" x14ac:dyDescent="0.3">
      <c r="A128" s="125">
        <v>85</v>
      </c>
      <c r="B128" s="120" t="s">
        <v>277</v>
      </c>
      <c r="C128" s="120" t="s">
        <v>224</v>
      </c>
      <c r="D128" s="108"/>
      <c r="E128" s="117" t="s">
        <v>278</v>
      </c>
      <c r="F128" s="126" t="s">
        <v>3</v>
      </c>
      <c r="G128" s="4">
        <v>219559596</v>
      </c>
      <c r="H128" s="4">
        <v>219559596</v>
      </c>
      <c r="I128" s="128">
        <v>1E-4</v>
      </c>
      <c r="J128" s="7">
        <v>38138</v>
      </c>
      <c r="K128" s="7">
        <v>219559596</v>
      </c>
      <c r="L128" s="41">
        <f t="shared" si="10"/>
        <v>219521458</v>
      </c>
      <c r="M128" s="122">
        <f t="shared" si="9"/>
        <v>451820.39682212984</v>
      </c>
      <c r="N128" s="76" t="s">
        <v>279</v>
      </c>
    </row>
    <row r="129" spans="1:19" ht="108.75" thickBot="1" x14ac:dyDescent="0.35">
      <c r="A129" s="111">
        <v>86</v>
      </c>
      <c r="B129" s="120" t="s">
        <v>280</v>
      </c>
      <c r="C129" s="120" t="s">
        <v>224</v>
      </c>
      <c r="D129" s="108"/>
      <c r="E129" s="117" t="s">
        <v>275</v>
      </c>
      <c r="F129" s="126" t="s">
        <v>3</v>
      </c>
      <c r="G129" s="4">
        <v>29081500</v>
      </c>
      <c r="H129" s="4">
        <v>29081500</v>
      </c>
      <c r="I129" s="128">
        <v>1E-4</v>
      </c>
      <c r="J129" s="7">
        <v>5000</v>
      </c>
      <c r="K129" s="7">
        <v>29081500</v>
      </c>
      <c r="L129" s="41">
        <f t="shared" si="10"/>
        <v>29076500</v>
      </c>
      <c r="M129" s="122">
        <f t="shared" si="9"/>
        <v>59845.42872432388</v>
      </c>
      <c r="N129" s="76" t="s">
        <v>281</v>
      </c>
    </row>
    <row r="130" spans="1:19" ht="108.75" thickBot="1" x14ac:dyDescent="0.35">
      <c r="A130" s="104">
        <v>87</v>
      </c>
      <c r="B130" s="105" t="s">
        <v>282</v>
      </c>
      <c r="C130" s="106" t="s">
        <v>224</v>
      </c>
      <c r="D130" s="119"/>
      <c r="E130" s="117" t="s">
        <v>283</v>
      </c>
      <c r="F130" s="126" t="s">
        <v>3</v>
      </c>
      <c r="G130" s="4">
        <v>12060940</v>
      </c>
      <c r="H130" s="4">
        <v>12060940</v>
      </c>
      <c r="I130" s="128">
        <v>1E-4</v>
      </c>
      <c r="J130" s="7">
        <v>2170</v>
      </c>
      <c r="K130" s="7">
        <v>12060940</v>
      </c>
      <c r="L130" s="41">
        <f t="shared" si="10"/>
        <v>12058770</v>
      </c>
      <c r="M130" s="122">
        <f t="shared" si="9"/>
        <v>24819.433581690198</v>
      </c>
      <c r="N130" s="76" t="s">
        <v>284</v>
      </c>
    </row>
    <row r="131" spans="1:19" x14ac:dyDescent="0.3">
      <c r="A131" s="210" t="s">
        <v>285</v>
      </c>
      <c r="B131" s="211"/>
      <c r="C131" s="211"/>
      <c r="D131" s="212" t="s">
        <v>38</v>
      </c>
      <c r="E131" s="213"/>
      <c r="F131" s="80"/>
      <c r="G131" s="44">
        <f>SUMIF($F$99:$F$130,D131,$G$99:$G$130)</f>
        <v>0</v>
      </c>
      <c r="H131" s="44">
        <f>SUMIF($F$99:$F$130,D131,$H$99:$H$130)</f>
        <v>0</v>
      </c>
      <c r="I131" s="44"/>
      <c r="J131" s="44">
        <f>SUMIF($F$99:$F$130,D131,$J$99:$J$130)</f>
        <v>0</v>
      </c>
      <c r="K131" s="44">
        <f>SUMIF($F$99:$F$130,D131,$K$99:$K$130)</f>
        <v>0</v>
      </c>
      <c r="L131" s="44">
        <f>SUMIF($F$99:$F$130,D131,$L$99:$L$130)</f>
        <v>0</v>
      </c>
      <c r="M131" s="44"/>
      <c r="N131" s="45"/>
    </row>
    <row r="132" spans="1:19" x14ac:dyDescent="0.3">
      <c r="A132" s="177"/>
      <c r="B132" s="178"/>
      <c r="C132" s="178"/>
      <c r="D132" s="214" t="s">
        <v>3</v>
      </c>
      <c r="E132" s="207"/>
      <c r="F132" s="46"/>
      <c r="G132" s="47">
        <v>79003680956</v>
      </c>
      <c r="H132" s="47">
        <v>79003680956</v>
      </c>
      <c r="I132" s="47"/>
      <c r="J132" s="47">
        <v>5613434298.8999996</v>
      </c>
      <c r="K132" s="47">
        <v>4138192305</v>
      </c>
      <c r="L132" s="47">
        <f>SUMIF($F$109:$F$130,D132,$L$109:$L$130)</f>
        <v>2015716416</v>
      </c>
      <c r="M132" s="47"/>
      <c r="N132" s="48"/>
    </row>
    <row r="133" spans="1:19" x14ac:dyDescent="0.3">
      <c r="A133" s="177"/>
      <c r="B133" s="178"/>
      <c r="C133" s="178"/>
      <c r="D133" s="214" t="s">
        <v>60</v>
      </c>
      <c r="E133" s="207"/>
      <c r="F133" s="46"/>
      <c r="G133" s="47">
        <f>SUMIF($F$99:$F$130,D133,$G$99:$G$130)</f>
        <v>0</v>
      </c>
      <c r="H133" s="47">
        <f>SUMIF($F$99:$F$130,D133,$H$99:$H$130)</f>
        <v>0</v>
      </c>
      <c r="I133" s="47"/>
      <c r="J133" s="47">
        <f>SUMIF($F$99:$F$130,D133,$J$99:$J$130)</f>
        <v>0</v>
      </c>
      <c r="K133" s="47">
        <f>SUMIF($F$99:$F$130,D133,$K$99:$K$130)</f>
        <v>0</v>
      </c>
      <c r="L133" s="47">
        <f>SUMIF($F$99:$F$130,D133,$L$99:$L$130)</f>
        <v>0</v>
      </c>
      <c r="M133" s="47">
        <f>SUM(M109:M130)</f>
        <v>4148759.7579549672</v>
      </c>
      <c r="N133" s="48"/>
    </row>
    <row r="134" spans="1:19" ht="17.25" thickBot="1" x14ac:dyDescent="0.35">
      <c r="A134" s="202"/>
      <c r="B134" s="203"/>
      <c r="C134" s="203"/>
      <c r="D134" s="215" t="s">
        <v>81</v>
      </c>
      <c r="E134" s="216"/>
      <c r="F134" s="49"/>
      <c r="G134" s="50">
        <f>SUMIF($F$99:$F$130,D134,$G$99:$G$130)</f>
        <v>0</v>
      </c>
      <c r="H134" s="50">
        <f>SUMIF($F$99:$F$130,D134,$H$99:$H$130)</f>
        <v>0</v>
      </c>
      <c r="I134" s="50"/>
      <c r="J134" s="50">
        <f>SUMIF($F$99:$F$130,D134,$J$99:$J$130)</f>
        <v>0</v>
      </c>
      <c r="K134" s="50">
        <f>SUMIF($F$99:$F$130,D134,$K$99:$K$130)</f>
        <v>0</v>
      </c>
      <c r="L134" s="50">
        <f>SUMIF($F$99:$F$130,D134,$L$99:$L$130)</f>
        <v>0</v>
      </c>
      <c r="M134" s="50"/>
      <c r="N134" s="51"/>
    </row>
    <row r="135" spans="1:19" x14ac:dyDescent="0.3">
      <c r="A135" s="175" t="s">
        <v>286</v>
      </c>
      <c r="B135" s="176"/>
      <c r="C135" s="200"/>
      <c r="D135" s="205" t="s">
        <v>38</v>
      </c>
      <c r="E135" s="206"/>
      <c r="F135" s="83"/>
      <c r="G135" s="81">
        <f t="shared" ref="G135:H138" si="11">G47+G56+G67+G95+G105+G131</f>
        <v>320755742.28000003</v>
      </c>
      <c r="H135" s="81">
        <f t="shared" si="11"/>
        <v>119684716.73</v>
      </c>
      <c r="I135" s="81"/>
      <c r="J135" s="81">
        <f>J47+J56+J67+J95+J105+J131</f>
        <v>33172429.991053838</v>
      </c>
      <c r="K135" s="81">
        <f>K47+K56+K67+K95++K105+K131</f>
        <v>13972862.014374616</v>
      </c>
      <c r="L135" s="47">
        <f>L47+L56+L67+L95+L105+L131</f>
        <v>86512286.728946164</v>
      </c>
      <c r="M135" s="81">
        <f>M47+M56+M67+M95+M131</f>
        <v>0</v>
      </c>
      <c r="N135" s="84"/>
    </row>
    <row r="136" spans="1:19" x14ac:dyDescent="0.3">
      <c r="A136" s="177"/>
      <c r="B136" s="178"/>
      <c r="C136" s="201"/>
      <c r="D136" s="207" t="s">
        <v>3</v>
      </c>
      <c r="E136" s="182"/>
      <c r="F136" s="83"/>
      <c r="G136" s="81">
        <f t="shared" si="11"/>
        <v>249805670767.10001</v>
      </c>
      <c r="H136" s="81">
        <f t="shared" si="11"/>
        <v>267709599208.71002</v>
      </c>
      <c r="I136" s="47"/>
      <c r="J136" s="81">
        <f>J48+J57+J68+J96+J106+J132</f>
        <v>76054099801.506317</v>
      </c>
      <c r="K136" s="81">
        <f>K48+K57+K68+K96++K106+K132</f>
        <v>38731927856.659668</v>
      </c>
      <c r="L136" s="47">
        <f>L48+L57+L68+L96+L106+L132</f>
        <v>120280969166.10367</v>
      </c>
      <c r="M136" s="81">
        <f>M48+M57+M68+M96+M132</f>
        <v>0</v>
      </c>
      <c r="N136" s="48"/>
    </row>
    <row r="137" spans="1:19" x14ac:dyDescent="0.3">
      <c r="A137" s="177"/>
      <c r="B137" s="178"/>
      <c r="C137" s="201"/>
      <c r="D137" s="207" t="s">
        <v>60</v>
      </c>
      <c r="E137" s="182"/>
      <c r="F137" s="46"/>
      <c r="G137" s="81">
        <f t="shared" si="11"/>
        <v>481195220.10000002</v>
      </c>
      <c r="H137" s="81">
        <f t="shared" si="11"/>
        <v>352425042.97999996</v>
      </c>
      <c r="I137" s="47"/>
      <c r="J137" s="81">
        <f>J49+J58+J69+J97+J107+J133</f>
        <v>63072585.687789425</v>
      </c>
      <c r="K137" s="81">
        <f>K49+K58+K69+K97++K107+K133</f>
        <v>41009474.385778904</v>
      </c>
      <c r="L137" s="47">
        <f>L49+L58+L69+L97+L107+L133</f>
        <v>289807325.57221061</v>
      </c>
      <c r="M137" s="81">
        <f>M49+M58+M69+M97+M107+M133</f>
        <v>855204371.56322241</v>
      </c>
      <c r="N137" s="48"/>
    </row>
    <row r="138" spans="1:19" ht="17.25" thickBot="1" x14ac:dyDescent="0.35">
      <c r="A138" s="202"/>
      <c r="B138" s="203"/>
      <c r="C138" s="204"/>
      <c r="D138" s="208" t="s">
        <v>81</v>
      </c>
      <c r="E138" s="209"/>
      <c r="F138" s="85"/>
      <c r="G138" s="81">
        <f t="shared" si="11"/>
        <v>31777311969</v>
      </c>
      <c r="H138" s="81">
        <f t="shared" si="11"/>
        <v>31859249643</v>
      </c>
      <c r="I138" s="86"/>
      <c r="J138" s="81">
        <f>J50+J59+J70+J98+J108+J134</f>
        <v>9328442342.118351</v>
      </c>
      <c r="K138" s="81">
        <f>K50+K59+K70+K98++K108+K134</f>
        <v>3130005094.7090397</v>
      </c>
      <c r="L138" s="47">
        <f>L50+L59+L70+L98+L108+L134</f>
        <v>22530807300.881649</v>
      </c>
      <c r="M138" s="87">
        <f>M50+M59+M70+M98+M134</f>
        <v>0</v>
      </c>
      <c r="N138" s="88"/>
    </row>
    <row r="139" spans="1:19" ht="31.5" customHeight="1" thickBot="1" x14ac:dyDescent="0.35">
      <c r="A139" s="89">
        <v>88</v>
      </c>
      <c r="B139" s="90" t="s">
        <v>287</v>
      </c>
      <c r="C139" s="91" t="s">
        <v>288</v>
      </c>
      <c r="D139" s="91" t="s">
        <v>124</v>
      </c>
      <c r="E139" s="91" t="s">
        <v>289</v>
      </c>
      <c r="F139" s="91" t="s">
        <v>3</v>
      </c>
      <c r="G139" s="92">
        <v>834942796800</v>
      </c>
      <c r="H139" s="92">
        <v>822411888000</v>
      </c>
      <c r="I139" s="93">
        <v>1.0000000000000001E-5</v>
      </c>
      <c r="J139" s="91"/>
      <c r="K139" s="94"/>
      <c r="L139" s="95">
        <f>H139-J139</f>
        <v>822411888000</v>
      </c>
      <c r="M139" s="92">
        <f>IF(F139=$B$142,L139,IF(F139=$B$144,L139*$C$144/$C$142,IF(F139=$B$143,L139*$C$143/$C$142,IF(F139=$B$141,L139/$C$142))))</f>
        <v>1692693137.9409707</v>
      </c>
      <c r="N139" s="96" t="s">
        <v>86</v>
      </c>
    </row>
    <row r="140" spans="1:19" ht="20.25" x14ac:dyDescent="0.3">
      <c r="B140" s="97"/>
      <c r="C140" s="97"/>
      <c r="P140" s="98"/>
      <c r="Q140" s="99"/>
      <c r="R140" s="99"/>
      <c r="S140" s="99"/>
    </row>
    <row r="141" spans="1:19" ht="17.25" x14ac:dyDescent="0.3">
      <c r="B141" s="100" t="s">
        <v>3</v>
      </c>
      <c r="C141" s="101"/>
      <c r="P141" s="102"/>
      <c r="Q141" s="28"/>
      <c r="R141" s="28"/>
      <c r="S141" s="28"/>
    </row>
    <row r="142" spans="1:19" ht="17.25" x14ac:dyDescent="0.3">
      <c r="B142" s="100" t="s">
        <v>60</v>
      </c>
      <c r="C142" s="101">
        <v>485.86</v>
      </c>
      <c r="P142" s="102"/>
      <c r="Q142" s="28"/>
      <c r="R142" s="28"/>
      <c r="S142" s="28"/>
    </row>
    <row r="143" spans="1:19" ht="17.25" x14ac:dyDescent="0.3">
      <c r="B143" s="100" t="s">
        <v>81</v>
      </c>
      <c r="C143" s="101">
        <v>4.2859999999999996</v>
      </c>
      <c r="P143" s="102"/>
      <c r="Q143" s="28"/>
      <c r="R143" s="28"/>
      <c r="S143" s="28"/>
    </row>
    <row r="144" spans="1:19" ht="17.25" x14ac:dyDescent="0.3">
      <c r="B144" s="100" t="s">
        <v>38</v>
      </c>
      <c r="C144" s="101">
        <v>548.34</v>
      </c>
      <c r="P144" s="102"/>
      <c r="Q144" s="28"/>
      <c r="R144" s="28"/>
      <c r="S144" s="28"/>
    </row>
    <row r="145" spans="2:19" ht="17.25" x14ac:dyDescent="0.3">
      <c r="B145" s="100" t="s">
        <v>71</v>
      </c>
      <c r="C145" s="101">
        <v>677.24</v>
      </c>
      <c r="P145" s="102"/>
      <c r="Q145" s="28"/>
      <c r="R145" s="28"/>
      <c r="S145" s="28"/>
    </row>
    <row r="146" spans="2:19" x14ac:dyDescent="0.3">
      <c r="B146" s="13"/>
      <c r="C146" s="107"/>
      <c r="P146" s="102"/>
      <c r="Q146" s="28"/>
      <c r="R146" s="28"/>
      <c r="S146" s="28"/>
    </row>
  </sheetData>
  <mergeCells count="136">
    <mergeCell ref="B102:B104"/>
    <mergeCell ref="C102:C104"/>
    <mergeCell ref="A105:C108"/>
    <mergeCell ref="D105:E105"/>
    <mergeCell ref="D106:E106"/>
    <mergeCell ref="D107:E107"/>
    <mergeCell ref="D108:E108"/>
    <mergeCell ref="A85:A86"/>
    <mergeCell ref="B85:B86"/>
    <mergeCell ref="C85:C86"/>
    <mergeCell ref="D85:D86"/>
    <mergeCell ref="A135:C138"/>
    <mergeCell ref="D135:E135"/>
    <mergeCell ref="D136:E136"/>
    <mergeCell ref="D137:E137"/>
    <mergeCell ref="D138:E138"/>
    <mergeCell ref="A131:C134"/>
    <mergeCell ref="D131:E131"/>
    <mergeCell ref="D132:E132"/>
    <mergeCell ref="D133:E133"/>
    <mergeCell ref="D134:E134"/>
    <mergeCell ref="N90:N91"/>
    <mergeCell ref="A95:C98"/>
    <mergeCell ref="D95:E95"/>
    <mergeCell ref="D96:E96"/>
    <mergeCell ref="D97:E97"/>
    <mergeCell ref="D98:E98"/>
    <mergeCell ref="A90:A91"/>
    <mergeCell ref="B90:B91"/>
    <mergeCell ref="C90:C91"/>
    <mergeCell ref="D90:D91"/>
    <mergeCell ref="E90:E91"/>
    <mergeCell ref="N85:N86"/>
    <mergeCell ref="A67:C70"/>
    <mergeCell ref="D67:E67"/>
    <mergeCell ref="D68:E68"/>
    <mergeCell ref="D69:E69"/>
    <mergeCell ref="D70:E70"/>
    <mergeCell ref="A54:A55"/>
    <mergeCell ref="N54:N55"/>
    <mergeCell ref="A56:C59"/>
    <mergeCell ref="D56:E56"/>
    <mergeCell ref="D57:E57"/>
    <mergeCell ref="D58:E58"/>
    <mergeCell ref="D59:E59"/>
    <mergeCell ref="B74:B75"/>
    <mergeCell ref="C74:C75"/>
    <mergeCell ref="D74:D75"/>
    <mergeCell ref="E74:E75"/>
    <mergeCell ref="A74:A75"/>
    <mergeCell ref="N79:N81"/>
    <mergeCell ref="N74:N75"/>
    <mergeCell ref="N43:N44"/>
    <mergeCell ref="A47:C50"/>
    <mergeCell ref="D47:E47"/>
    <mergeCell ref="D48:E48"/>
    <mergeCell ref="D49:E49"/>
    <mergeCell ref="D50:E50"/>
    <mergeCell ref="D45:D46"/>
    <mergeCell ref="A43:A44"/>
    <mergeCell ref="B43:B44"/>
    <mergeCell ref="C43:C44"/>
    <mergeCell ref="E43:E44"/>
    <mergeCell ref="I43:I44"/>
    <mergeCell ref="E31:E32"/>
    <mergeCell ref="A34:A36"/>
    <mergeCell ref="B34:B36"/>
    <mergeCell ref="C34:C36"/>
    <mergeCell ref="D34:D36"/>
    <mergeCell ref="C27:C28"/>
    <mergeCell ref="D27:D28"/>
    <mergeCell ref="C29:C30"/>
    <mergeCell ref="D29:D30"/>
    <mergeCell ref="A31:A32"/>
    <mergeCell ref="B31:B32"/>
    <mergeCell ref="C31:C32"/>
    <mergeCell ref="D31:D32"/>
    <mergeCell ref="I23:I24"/>
    <mergeCell ref="N23:N24"/>
    <mergeCell ref="A25:A26"/>
    <mergeCell ref="B25:B26"/>
    <mergeCell ref="E25:E26"/>
    <mergeCell ref="I25:I26"/>
    <mergeCell ref="N25:N26"/>
    <mergeCell ref="A23:A24"/>
    <mergeCell ref="B23:B24"/>
    <mergeCell ref="C23:C26"/>
    <mergeCell ref="D23:D26"/>
    <mergeCell ref="E23:E24"/>
    <mergeCell ref="I19:I22"/>
    <mergeCell ref="N19:N20"/>
    <mergeCell ref="A21:A22"/>
    <mergeCell ref="B21:B22"/>
    <mergeCell ref="E21:E22"/>
    <mergeCell ref="N21:N22"/>
    <mergeCell ref="A19:A20"/>
    <mergeCell ref="B19:B20"/>
    <mergeCell ref="C19:C22"/>
    <mergeCell ref="D19:D22"/>
    <mergeCell ref="E19:E20"/>
    <mergeCell ref="I15:I16"/>
    <mergeCell ref="N15:N16"/>
    <mergeCell ref="A17:A18"/>
    <mergeCell ref="B17:B18"/>
    <mergeCell ref="C17:C18"/>
    <mergeCell ref="D17:D18"/>
    <mergeCell ref="E17:E18"/>
    <mergeCell ref="N17:N18"/>
    <mergeCell ref="A15:A16"/>
    <mergeCell ref="B15:B16"/>
    <mergeCell ref="C15:C16"/>
    <mergeCell ref="D15:D16"/>
    <mergeCell ref="E15:E16"/>
    <mergeCell ref="N11:N12"/>
    <mergeCell ref="A13:A14"/>
    <mergeCell ref="B13:B14"/>
    <mergeCell ref="C13:C14"/>
    <mergeCell ref="E13:E14"/>
    <mergeCell ref="I13:I14"/>
    <mergeCell ref="N13:N14"/>
    <mergeCell ref="A11:A12"/>
    <mergeCell ref="B11:B12"/>
    <mergeCell ref="C11:C12"/>
    <mergeCell ref="E11:E12"/>
    <mergeCell ref="I11:I12"/>
    <mergeCell ref="A1:N1"/>
    <mergeCell ref="A2:N2"/>
    <mergeCell ref="A5:A6"/>
    <mergeCell ref="B5:B6"/>
    <mergeCell ref="D5:D6"/>
    <mergeCell ref="A9:A10"/>
    <mergeCell ref="B9:B10"/>
    <mergeCell ref="C9:C10"/>
    <mergeCell ref="E9:E10"/>
    <mergeCell ref="I9:I10"/>
    <mergeCell ref="N9:N10"/>
  </mergeCells>
  <conditionalFormatting sqref="H46">
    <cfRule type="cellIs" dxfId="4" priority="1" operator="notEqual">
      <formula>#REF!</formula>
    </cfRule>
  </conditionalFormatting>
  <conditionalFormatting sqref="H5">
    <cfRule type="cellIs" dxfId="3" priority="5" operator="notEqual">
      <formula>#REF!</formula>
    </cfRule>
  </conditionalFormatting>
  <conditionalFormatting sqref="H92 H6:H33 H35:H40 H43:H45">
    <cfRule type="cellIs" dxfId="2" priority="4" operator="notEqual">
      <formula>#REF!</formula>
    </cfRule>
  </conditionalFormatting>
  <conditionalFormatting sqref="G21">
    <cfRule type="cellIs" dxfId="1" priority="3" operator="notEqual">
      <formula>#REF!</formula>
    </cfRule>
  </conditionalFormatting>
  <conditionalFormatting sqref="H77">
    <cfRule type="cellIs" dxfId="0" priority="2" operator="notEqual">
      <formula>#REF!</formula>
    </cfRule>
  </conditionalFormatting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2" workbookViewId="0">
      <selection activeCell="B18" sqref="B18"/>
    </sheetView>
  </sheetViews>
  <sheetFormatPr defaultColWidth="25.85546875" defaultRowHeight="15.75" x14ac:dyDescent="0.25"/>
  <cols>
    <col min="1" max="1" width="33.42578125" style="141" customWidth="1"/>
    <col min="2" max="2" width="25.85546875" style="141" customWidth="1"/>
    <col min="3" max="3" width="24.140625" style="141" customWidth="1"/>
    <col min="4" max="4" width="35.85546875" style="141" customWidth="1"/>
    <col min="5" max="5" width="32.42578125" style="141" customWidth="1"/>
    <col min="6" max="6" width="28.85546875" style="141" customWidth="1"/>
    <col min="7" max="7" width="33.5703125" style="141" customWidth="1"/>
    <col min="8" max="8" width="44.7109375" style="141" customWidth="1"/>
    <col min="9" max="16384" width="25.85546875" style="141"/>
  </cols>
  <sheetData>
    <row r="1" spans="1:6" ht="18.75" x14ac:dyDescent="0.25">
      <c r="A1" s="220" t="s">
        <v>297</v>
      </c>
      <c r="B1" s="220"/>
      <c r="C1" s="220"/>
      <c r="D1" s="220"/>
      <c r="E1" s="220"/>
      <c r="F1" s="143"/>
    </row>
    <row r="2" spans="1:6" ht="42" customHeight="1" x14ac:dyDescent="0.25">
      <c r="A2" s="220" t="s">
        <v>321</v>
      </c>
      <c r="B2" s="220"/>
      <c r="C2" s="220"/>
      <c r="D2" s="220"/>
      <c r="E2" s="220"/>
      <c r="F2" s="143"/>
    </row>
    <row r="5" spans="1:6" ht="37.5" x14ac:dyDescent="0.25">
      <c r="A5" s="142" t="s">
        <v>298</v>
      </c>
      <c r="B5" s="142" t="s">
        <v>299</v>
      </c>
      <c r="C5" s="142" t="s">
        <v>300</v>
      </c>
      <c r="D5" s="142" t="s">
        <v>301</v>
      </c>
      <c r="E5" s="142" t="s">
        <v>302</v>
      </c>
    </row>
    <row r="6" spans="1:6" ht="37.5" x14ac:dyDescent="0.25">
      <c r="A6" s="142" t="s">
        <v>303</v>
      </c>
      <c r="B6" s="142" t="s">
        <v>304</v>
      </c>
      <c r="C6" s="142" t="s">
        <v>305</v>
      </c>
      <c r="D6" s="142" t="s">
        <v>306</v>
      </c>
      <c r="E6" s="146">
        <v>1150000000</v>
      </c>
    </row>
    <row r="7" spans="1:6" ht="37.5" x14ac:dyDescent="0.25">
      <c r="A7" s="142" t="s">
        <v>307</v>
      </c>
      <c r="B7" s="142" t="s">
        <v>308</v>
      </c>
      <c r="C7" s="142" t="s">
        <v>309</v>
      </c>
      <c r="D7" s="142" t="s">
        <v>310</v>
      </c>
      <c r="E7" s="146">
        <v>2000000000</v>
      </c>
    </row>
    <row r="8" spans="1:6" ht="37.5" x14ac:dyDescent="0.25">
      <c r="A8" s="142" t="s">
        <v>311</v>
      </c>
      <c r="B8" s="142" t="s">
        <v>304</v>
      </c>
      <c r="C8" s="142" t="s">
        <v>312</v>
      </c>
      <c r="D8" s="142" t="s">
        <v>313</v>
      </c>
      <c r="E8" s="146">
        <v>100000000</v>
      </c>
    </row>
    <row r="9" spans="1:6" ht="37.5" x14ac:dyDescent="0.25">
      <c r="A9" s="142" t="s">
        <v>314</v>
      </c>
      <c r="B9" s="142" t="s">
        <v>304</v>
      </c>
      <c r="C9" s="142" t="s">
        <v>312</v>
      </c>
      <c r="D9" s="142" t="s">
        <v>317</v>
      </c>
      <c r="E9" s="146">
        <v>825000000</v>
      </c>
    </row>
    <row r="10" spans="1:6" ht="37.5" x14ac:dyDescent="0.25">
      <c r="A10" s="142" t="s">
        <v>318</v>
      </c>
      <c r="B10" s="142" t="s">
        <v>304</v>
      </c>
      <c r="C10" s="142" t="s">
        <v>319</v>
      </c>
      <c r="D10" s="142" t="s">
        <v>320</v>
      </c>
      <c r="E10" s="146">
        <v>265000000</v>
      </c>
    </row>
    <row r="11" spans="1:6" ht="18.75" x14ac:dyDescent="0.25">
      <c r="A11" s="142" t="s">
        <v>315</v>
      </c>
      <c r="B11" s="142"/>
      <c r="C11" s="142"/>
      <c r="D11" s="142"/>
      <c r="E11" s="147">
        <f>SUM(E6:E10)</f>
        <v>4340000000</v>
      </c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Պարտավորություններ</vt:lpstr>
      <vt:lpstr>բյուջետային երաշխիք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2021-02-23T06:40:42Z</cp:lastPrinted>
  <dcterms:created xsi:type="dcterms:W3CDTF">2021-02-19T11:33:22Z</dcterms:created>
  <dcterms:modified xsi:type="dcterms:W3CDTF">2021-12-21T06:51:37Z</dcterms:modified>
  <cp:keywords>https://mul2-minfin.gov.am/tasks/401602/oneclick/Hraparakman-Partav. 11.21.xlsx?token=94f4f2249185d36c26f5f59492db2d57</cp:keywords>
</cp:coreProperties>
</file>